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llfinancegroep-my.sharepoint.com/personal/j_cluitmans_fullfinance_nl/Documents/"/>
    </mc:Choice>
  </mc:AlternateContent>
  <xr:revisionPtr revIDLastSave="187" documentId="8_{1A0019C0-60B0-43ED-8B6D-21484513A757}" xr6:coauthVersionLast="41" xr6:coauthVersionMax="41" xr10:uidLastSave="{27829EF6-88E7-4204-ACD3-A7BD01FF14FC}"/>
  <bookViews>
    <workbookView xWindow="-120" yWindow="-120" windowWidth="20730" windowHeight="11160" activeTab="5" xr2:uid="{7A6D0F90-8828-4EC3-AAF1-2F9DB75D44C5}"/>
  </bookViews>
  <sheets>
    <sheet name="Vooraf" sheetId="7" r:id="rId1"/>
    <sheet name="Uurtarief huidig" sheetId="1" r:id="rId2"/>
    <sheet name="Basis" sheetId="3" r:id="rId3"/>
    <sheet name="Effect automatisering" sheetId="4" r:id="rId4"/>
    <sheet name="Verzilvering" sheetId="5" r:id="rId5"/>
    <sheet name="Analys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21" i="5" l="1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3" i="5"/>
  <c r="N4" i="5"/>
  <c r="N5" i="5"/>
  <c r="N6" i="5"/>
  <c r="N2" i="5"/>
  <c r="B15" i="3"/>
  <c r="B2" i="1"/>
  <c r="B13" i="3" l="1"/>
  <c r="B7" i="3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" i="1"/>
  <c r="E3" i="1"/>
  <c r="E4" i="1"/>
  <c r="L24" i="1"/>
  <c r="G24" i="1"/>
  <c r="F24" i="1"/>
  <c r="D24" i="1"/>
  <c r="C24" i="1"/>
  <c r="F23" i="1"/>
  <c r="D23" i="1"/>
  <c r="C23" i="1"/>
  <c r="B4" i="6"/>
  <c r="C11" i="6" s="1"/>
  <c r="F3" i="5" l="1"/>
  <c r="H3" i="5" s="1"/>
  <c r="F2" i="5"/>
  <c r="H2" i="5" s="1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" i="5"/>
  <c r="C3" i="5"/>
  <c r="I3" i="5" s="1"/>
  <c r="C4" i="5"/>
  <c r="I4" i="5" s="1"/>
  <c r="C5" i="5"/>
  <c r="I5" i="5" s="1"/>
  <c r="C6" i="5"/>
  <c r="I6" i="5" s="1"/>
  <c r="C7" i="5"/>
  <c r="I7" i="5" s="1"/>
  <c r="C8" i="5"/>
  <c r="I8" i="5" s="1"/>
  <c r="C9" i="5"/>
  <c r="I9" i="5" s="1"/>
  <c r="C10" i="5"/>
  <c r="I10" i="5" s="1"/>
  <c r="C11" i="5"/>
  <c r="I11" i="5" s="1"/>
  <c r="C12" i="5"/>
  <c r="I12" i="5" s="1"/>
  <c r="C13" i="5"/>
  <c r="I13" i="5" s="1"/>
  <c r="C14" i="5"/>
  <c r="I14" i="5" s="1"/>
  <c r="C15" i="5"/>
  <c r="I15" i="5" s="1"/>
  <c r="C16" i="5"/>
  <c r="I16" i="5" s="1"/>
  <c r="C17" i="5"/>
  <c r="I17" i="5" s="1"/>
  <c r="C18" i="5"/>
  <c r="I18" i="5" s="1"/>
  <c r="C19" i="5"/>
  <c r="I19" i="5" s="1"/>
  <c r="C20" i="5"/>
  <c r="I20" i="5" s="1"/>
  <c r="C21" i="5"/>
  <c r="I21" i="5" s="1"/>
  <c r="C2" i="5"/>
  <c r="I2" i="5" s="1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" i="5"/>
  <c r="D3" i="4"/>
  <c r="F3" i="4" s="1"/>
  <c r="E3" i="4"/>
  <c r="O3" i="5" s="1"/>
  <c r="P3" i="5" s="1"/>
  <c r="D4" i="4"/>
  <c r="F4" i="4" s="1"/>
  <c r="E4" i="4"/>
  <c r="O4" i="5" s="1"/>
  <c r="P4" i="5" s="1"/>
  <c r="D5" i="4"/>
  <c r="J5" i="5" s="1"/>
  <c r="L5" i="5" s="1"/>
  <c r="E5" i="4"/>
  <c r="O5" i="5" s="1"/>
  <c r="P5" i="5" s="1"/>
  <c r="D6" i="4"/>
  <c r="F6" i="4" s="1"/>
  <c r="E6" i="4"/>
  <c r="O6" i="5" s="1"/>
  <c r="D7" i="4"/>
  <c r="F7" i="4" s="1"/>
  <c r="E7" i="4"/>
  <c r="O7" i="5" s="1"/>
  <c r="D8" i="4"/>
  <c r="F8" i="4" s="1"/>
  <c r="E8" i="4"/>
  <c r="O8" i="5" s="1"/>
  <c r="D9" i="4"/>
  <c r="J9" i="5" s="1"/>
  <c r="L9" i="5" s="1"/>
  <c r="E9" i="4"/>
  <c r="D10" i="4"/>
  <c r="F10" i="4" s="1"/>
  <c r="E10" i="4"/>
  <c r="O10" i="5" s="1"/>
  <c r="D11" i="4"/>
  <c r="F11" i="4" s="1"/>
  <c r="E11" i="4"/>
  <c r="O11" i="5" s="1"/>
  <c r="D12" i="4"/>
  <c r="F12" i="4" s="1"/>
  <c r="E12" i="4"/>
  <c r="O12" i="5" s="1"/>
  <c r="D13" i="4"/>
  <c r="E13" i="4"/>
  <c r="O13" i="5" s="1"/>
  <c r="D14" i="4"/>
  <c r="F14" i="4" s="1"/>
  <c r="E14" i="4"/>
  <c r="O14" i="5" s="1"/>
  <c r="D15" i="4"/>
  <c r="F15" i="4" s="1"/>
  <c r="E15" i="4"/>
  <c r="O15" i="5" s="1"/>
  <c r="D16" i="4"/>
  <c r="F16" i="4" s="1"/>
  <c r="E16" i="4"/>
  <c r="O16" i="5" s="1"/>
  <c r="D17" i="4"/>
  <c r="J17" i="5" s="1"/>
  <c r="L17" i="5" s="1"/>
  <c r="E17" i="4"/>
  <c r="D18" i="4"/>
  <c r="E18" i="4"/>
  <c r="O18" i="5" s="1"/>
  <c r="D19" i="4"/>
  <c r="F19" i="4" s="1"/>
  <c r="E19" i="4"/>
  <c r="O19" i="5" s="1"/>
  <c r="D20" i="4"/>
  <c r="F20" i="4" s="1"/>
  <c r="E20" i="4"/>
  <c r="O20" i="5" s="1"/>
  <c r="D21" i="4"/>
  <c r="J21" i="5" s="1"/>
  <c r="L21" i="5" s="1"/>
  <c r="E21" i="4"/>
  <c r="O21" i="5" s="1"/>
  <c r="E2" i="4"/>
  <c r="O2" i="5" s="1"/>
  <c r="P2" i="5" s="1"/>
  <c r="D2" i="4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" i="1"/>
  <c r="A21" i="4"/>
  <c r="A3" i="4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" i="4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" i="1"/>
  <c r="F5" i="5"/>
  <c r="H5" i="5" s="1"/>
  <c r="F6" i="5"/>
  <c r="H6" i="5" s="1"/>
  <c r="F7" i="5"/>
  <c r="H7" i="5" s="1"/>
  <c r="F8" i="5"/>
  <c r="H8" i="5" s="1"/>
  <c r="F9" i="5"/>
  <c r="H9" i="5" s="1"/>
  <c r="F10" i="5"/>
  <c r="H10" i="5" s="1"/>
  <c r="F11" i="5"/>
  <c r="H11" i="5" s="1"/>
  <c r="F12" i="5"/>
  <c r="H12" i="5" s="1"/>
  <c r="F13" i="5"/>
  <c r="H13" i="5" s="1"/>
  <c r="F14" i="5"/>
  <c r="H14" i="5" s="1"/>
  <c r="F15" i="5"/>
  <c r="H15" i="5" s="1"/>
  <c r="F16" i="5"/>
  <c r="H16" i="5" s="1"/>
  <c r="F17" i="5"/>
  <c r="H17" i="5" s="1"/>
  <c r="F18" i="5"/>
  <c r="H18" i="5" s="1"/>
  <c r="F19" i="5"/>
  <c r="H19" i="5" s="1"/>
  <c r="F20" i="5"/>
  <c r="H20" i="5" s="1"/>
  <c r="F21" i="5"/>
  <c r="H21" i="5" s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" i="1"/>
  <c r="B3" i="1"/>
  <c r="B3" i="5" s="1"/>
  <c r="B4" i="1"/>
  <c r="B4" i="4" s="1"/>
  <c r="B5" i="1"/>
  <c r="B5" i="4" s="1"/>
  <c r="B6" i="1"/>
  <c r="B6" i="5" s="1"/>
  <c r="B7" i="1"/>
  <c r="B7" i="5" s="1"/>
  <c r="B8" i="1"/>
  <c r="B8" i="4" s="1"/>
  <c r="B9" i="1"/>
  <c r="B9" i="4" s="1"/>
  <c r="B10" i="1"/>
  <c r="B10" i="5" s="1"/>
  <c r="B11" i="1"/>
  <c r="B11" i="5" s="1"/>
  <c r="B12" i="1"/>
  <c r="B12" i="4" s="1"/>
  <c r="B13" i="1"/>
  <c r="B13" i="4" s="1"/>
  <c r="B14" i="1"/>
  <c r="B14" i="5" s="1"/>
  <c r="B15" i="1"/>
  <c r="B15" i="5" s="1"/>
  <c r="B16" i="1"/>
  <c r="B16" i="4" s="1"/>
  <c r="B17" i="1"/>
  <c r="B17" i="4" s="1"/>
  <c r="B18" i="1"/>
  <c r="B18" i="5" s="1"/>
  <c r="B19" i="1"/>
  <c r="B19" i="5" s="1"/>
  <c r="B20" i="1"/>
  <c r="B20" i="4" s="1"/>
  <c r="B21" i="1"/>
  <c r="B21" i="4" s="1"/>
  <c r="B2" i="5"/>
  <c r="B19" i="4" l="1"/>
  <c r="B15" i="4"/>
  <c r="B11" i="4"/>
  <c r="B7" i="4"/>
  <c r="B3" i="4"/>
  <c r="B21" i="5"/>
  <c r="B17" i="5"/>
  <c r="B13" i="5"/>
  <c r="B9" i="5"/>
  <c r="B5" i="5"/>
  <c r="B18" i="4"/>
  <c r="B14" i="4"/>
  <c r="B10" i="4"/>
  <c r="B6" i="4"/>
  <c r="B2" i="4"/>
  <c r="B20" i="5"/>
  <c r="B16" i="5"/>
  <c r="B12" i="5"/>
  <c r="B8" i="5"/>
  <c r="B4" i="5"/>
  <c r="G2" i="4"/>
  <c r="F2" i="4"/>
  <c r="G18" i="4"/>
  <c r="G13" i="4"/>
  <c r="G10" i="4"/>
  <c r="J14" i="5"/>
  <c r="L14" i="5" s="1"/>
  <c r="J10" i="5"/>
  <c r="L10" i="5" s="1"/>
  <c r="F9" i="4"/>
  <c r="G9" i="4"/>
  <c r="L23" i="1"/>
  <c r="B7" i="6"/>
  <c r="G23" i="1"/>
  <c r="B2" i="3"/>
  <c r="B3" i="3"/>
  <c r="B8" i="3" s="1"/>
  <c r="F4" i="5"/>
  <c r="H4" i="5" s="1"/>
  <c r="M10" i="5"/>
  <c r="J2" i="5"/>
  <c r="L2" i="5" s="1"/>
  <c r="M17" i="5"/>
  <c r="M9" i="5"/>
  <c r="J18" i="5"/>
  <c r="L18" i="5" s="1"/>
  <c r="O9" i="5"/>
  <c r="M14" i="5"/>
  <c r="F17" i="4"/>
  <c r="F18" i="4"/>
  <c r="G17" i="4"/>
  <c r="J6" i="5"/>
  <c r="L6" i="5" s="1"/>
  <c r="O17" i="5"/>
  <c r="G14" i="4"/>
  <c r="G21" i="4"/>
  <c r="J13" i="5"/>
  <c r="L13" i="5" s="1"/>
  <c r="C7" i="6"/>
  <c r="F21" i="4"/>
  <c r="F13" i="4"/>
  <c r="F5" i="4"/>
  <c r="G20" i="4"/>
  <c r="G16" i="4"/>
  <c r="G12" i="4"/>
  <c r="G8" i="4"/>
  <c r="G4" i="4"/>
  <c r="J20" i="5"/>
  <c r="L20" i="5" s="1"/>
  <c r="J16" i="5"/>
  <c r="L16" i="5" s="1"/>
  <c r="J12" i="5"/>
  <c r="L12" i="5" s="1"/>
  <c r="J8" i="5"/>
  <c r="L8" i="5" s="1"/>
  <c r="J4" i="5"/>
  <c r="L4" i="5" s="1"/>
  <c r="G6" i="4"/>
  <c r="G5" i="4"/>
  <c r="M21" i="5"/>
  <c r="M13" i="5"/>
  <c r="M5" i="5"/>
  <c r="G19" i="4"/>
  <c r="G15" i="4"/>
  <c r="G11" i="4"/>
  <c r="G7" i="4"/>
  <c r="G3" i="4"/>
  <c r="J19" i="5"/>
  <c r="L19" i="5" s="1"/>
  <c r="J15" i="5"/>
  <c r="L15" i="5" s="1"/>
  <c r="J11" i="5"/>
  <c r="L11" i="5" s="1"/>
  <c r="J7" i="5"/>
  <c r="L7" i="5" s="1"/>
  <c r="J3" i="5"/>
  <c r="L3" i="5" s="1"/>
  <c r="M12" i="5"/>
  <c r="B10" i="6" l="1"/>
  <c r="B11" i="3"/>
  <c r="M18" i="5"/>
  <c r="C8" i="6"/>
  <c r="B4" i="3"/>
  <c r="B9" i="6"/>
  <c r="M15" i="5"/>
  <c r="C9" i="6"/>
  <c r="M6" i="5"/>
  <c r="M2" i="5"/>
  <c r="M16" i="5"/>
  <c r="M3" i="5"/>
  <c r="M19" i="5"/>
  <c r="M20" i="5"/>
  <c r="M7" i="5"/>
  <c r="M4" i="5"/>
  <c r="M11" i="5"/>
  <c r="M8" i="5"/>
  <c r="B13" i="6" l="1"/>
  <c r="C10" i="6"/>
  <c r="C13" i="6" s="1"/>
  <c r="B5" i="3"/>
  <c r="B9" i="3"/>
  <c r="B17" i="3" s="1"/>
  <c r="H21" i="1" l="1"/>
  <c r="J21" i="1" s="1"/>
  <c r="H18" i="1"/>
  <c r="J18" i="1" s="1"/>
  <c r="H11" i="1"/>
  <c r="J11" i="1" s="1"/>
  <c r="H8" i="1"/>
  <c r="J8" i="1" s="1"/>
  <c r="H2" i="1"/>
  <c r="J2" i="1" s="1"/>
  <c r="H15" i="1"/>
  <c r="J15" i="1" s="1"/>
  <c r="H5" i="1"/>
  <c r="J5" i="1" s="1"/>
  <c r="H19" i="1"/>
  <c r="J19" i="1" s="1"/>
  <c r="H9" i="1"/>
  <c r="J9" i="1" s="1"/>
  <c r="H7" i="1"/>
  <c r="J7" i="1" s="1"/>
  <c r="H20" i="1"/>
  <c r="J20" i="1" s="1"/>
  <c r="H6" i="1"/>
  <c r="J6" i="1" s="1"/>
  <c r="H12" i="1"/>
  <c r="J12" i="1" s="1"/>
  <c r="H10" i="1"/>
  <c r="J10" i="1" s="1"/>
  <c r="H16" i="1"/>
  <c r="J16" i="1" s="1"/>
  <c r="H13" i="1"/>
  <c r="J13" i="1" s="1"/>
  <c r="H14" i="1"/>
  <c r="J14" i="1" s="1"/>
  <c r="H4" i="1"/>
  <c r="J4" i="1" s="1"/>
  <c r="H3" i="1"/>
  <c r="J3" i="1" s="1"/>
  <c r="H17" i="1"/>
  <c r="J17" i="1" s="1"/>
</calcChain>
</file>

<file path=xl/sharedStrings.xml><?xml version="1.0" encoding="utf-8"?>
<sst xmlns="http://schemas.openxmlformats.org/spreadsheetml/2006/main" count="55" uniqueCount="49">
  <si>
    <t>Uren per jaar</t>
  </si>
  <si>
    <t>Declarabele uren</t>
  </si>
  <si>
    <t>Niet declarabele uren</t>
  </si>
  <si>
    <t>Opslag indirecte kosten</t>
  </si>
  <si>
    <t>Winstopslag</t>
  </si>
  <si>
    <t>Berekend tarief</t>
  </si>
  <si>
    <t>Werkelijk tarief</t>
  </si>
  <si>
    <t>Totale loonkosten</t>
  </si>
  <si>
    <t>Directe loonkosten</t>
  </si>
  <si>
    <t>Indirecte loonkosten</t>
  </si>
  <si>
    <t>Controleberekening lonen</t>
  </si>
  <si>
    <t>Overige indirecte kosten</t>
  </si>
  <si>
    <t>Totale kosten</t>
  </si>
  <si>
    <t>Opslagpercentage</t>
  </si>
  <si>
    <t>Loonkosten per uur</t>
  </si>
  <si>
    <t>Totale indirecte kosten</t>
  </si>
  <si>
    <t>Loonkosten incl. sociale lasten</t>
  </si>
  <si>
    <t>Aantal klanten</t>
  </si>
  <si>
    <t>Productiviteitsstijging</t>
  </si>
  <si>
    <t>Uren voor huidige productie</t>
  </si>
  <si>
    <t>Nieuw uurtarief</t>
  </si>
  <si>
    <t>Vrijgevallen uren</t>
  </si>
  <si>
    <t>Controle</t>
  </si>
  <si>
    <t>Productie</t>
  </si>
  <si>
    <t>Nieuwe omvang</t>
  </si>
  <si>
    <t>Niet declarabel</t>
  </si>
  <si>
    <t>Nieuwe productiewaarde</t>
  </si>
  <si>
    <t>Oorspronkelijk uren per jaar</t>
  </si>
  <si>
    <t>Nieuwe productie declarabel</t>
  </si>
  <si>
    <t>Oospronkelijk declarabel</t>
  </si>
  <si>
    <t>Besparing loonkosten</t>
  </si>
  <si>
    <t>Besparing indirecte kosten</t>
  </si>
  <si>
    <t>Besparing</t>
  </si>
  <si>
    <t>Vermindering aanstelling</t>
  </si>
  <si>
    <t>Kosten automatisering per klant</t>
  </si>
  <si>
    <t>Overige automatiseringskosten</t>
  </si>
  <si>
    <t>Totale kosten automatisering</t>
  </si>
  <si>
    <t>Voor automatisering</t>
  </si>
  <si>
    <t>Na automatisering</t>
  </si>
  <si>
    <t>Indirecte kosten</t>
  </si>
  <si>
    <t>Extra kosten automatisering</t>
  </si>
  <si>
    <t>Resultaat</t>
  </si>
  <si>
    <t>Declarabele productiewaarde huidige productie</t>
  </si>
  <si>
    <t>Totaal declarabel</t>
  </si>
  <si>
    <t>controle</t>
  </si>
  <si>
    <t>Gewenste winstopslag</t>
  </si>
  <si>
    <t>Declarabel huidige productie</t>
  </si>
  <si>
    <t>Huidige productiewaarde</t>
  </si>
  <si>
    <t>Totale productiewaarde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</si>
</sst>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€&quot;\ #,##0"/>
    <numFmt numFmtId="165" formatCode="0.0%"/>
    <numFmt numFmtId="166" formatCode="&quot;€&quot;\ #,##0.00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164" fontId="0" fillId="0" borderId="0" xfId="0" applyNumberFormat="1" applyAlignment="1">
      <alignment vertical="top"/>
    </xf>
    <xf numFmtId="0" fontId="2" fillId="0" borderId="0" xfId="0" applyFont="1" applyAlignment="1">
      <alignment horizontal="center" vertical="top"/>
    </xf>
    <xf numFmtId="0" fontId="1" fillId="4" borderId="1" xfId="0" applyFont="1" applyFill="1" applyBorder="1" applyAlignment="1">
      <alignment vertical="top"/>
    </xf>
    <xf numFmtId="0" fontId="0" fillId="4" borderId="4" xfId="0" applyFill="1" applyBorder="1" applyAlignment="1">
      <alignment vertical="top"/>
    </xf>
    <xf numFmtId="164" fontId="1" fillId="4" borderId="5" xfId="0" applyNumberFormat="1" applyFont="1" applyFill="1" applyBorder="1" applyAlignment="1">
      <alignment vertical="top" wrapText="1"/>
    </xf>
    <xf numFmtId="0" fontId="0" fillId="4" borderId="5" xfId="0" applyFill="1" applyBorder="1" applyAlignment="1">
      <alignment vertical="top"/>
    </xf>
    <xf numFmtId="164" fontId="1" fillId="4" borderId="6" xfId="0" applyNumberFormat="1" applyFont="1" applyFill="1" applyBorder="1" applyAlignment="1">
      <alignment vertical="top" wrapText="1"/>
    </xf>
    <xf numFmtId="164" fontId="1" fillId="4" borderId="2" xfId="0" applyNumberFormat="1" applyFont="1" applyFill="1" applyBorder="1" applyAlignment="1">
      <alignment horizontal="left" vertical="top"/>
    </xf>
    <xf numFmtId="1" fontId="1" fillId="4" borderId="2" xfId="0" applyNumberFormat="1" applyFont="1" applyFill="1" applyBorder="1" applyAlignment="1">
      <alignment horizontal="left" vertical="top"/>
    </xf>
    <xf numFmtId="0" fontId="1" fillId="4" borderId="2" xfId="0" applyFont="1" applyFill="1" applyBorder="1" applyAlignment="1">
      <alignment horizontal="left" vertical="top"/>
    </xf>
    <xf numFmtId="164" fontId="1" fillId="4" borderId="3" xfId="0" applyNumberFormat="1" applyFont="1" applyFill="1" applyBorder="1" applyAlignment="1">
      <alignment horizontal="left" vertical="top"/>
    </xf>
    <xf numFmtId="0" fontId="1" fillId="5" borderId="0" xfId="0" applyFont="1" applyFill="1"/>
    <xf numFmtId="0" fontId="1" fillId="5" borderId="0" xfId="0" applyFont="1" applyFill="1" applyAlignment="1">
      <alignment vertical="top"/>
    </xf>
    <xf numFmtId="164" fontId="1" fillId="5" borderId="0" xfId="0" applyNumberFormat="1" applyFont="1" applyFill="1" applyAlignment="1">
      <alignment vertical="top" wrapText="1"/>
    </xf>
    <xf numFmtId="0" fontId="1" fillId="5" borderId="0" xfId="0" applyFont="1" applyFill="1" applyAlignment="1">
      <alignment vertical="top" wrapText="1"/>
    </xf>
    <xf numFmtId="164" fontId="1" fillId="5" borderId="0" xfId="0" applyNumberFormat="1" applyFont="1" applyFill="1" applyAlignment="1">
      <alignment vertical="top"/>
    </xf>
    <xf numFmtId="165" fontId="1" fillId="5" borderId="0" xfId="0" applyNumberFormat="1" applyFont="1" applyFill="1" applyAlignment="1">
      <alignment vertical="top"/>
    </xf>
    <xf numFmtId="9" fontId="1" fillId="5" borderId="0" xfId="0" applyNumberFormat="1" applyFont="1" applyFill="1" applyAlignment="1">
      <alignment vertical="top"/>
    </xf>
    <xf numFmtId="164" fontId="1" fillId="5" borderId="0" xfId="0" applyNumberFormat="1" applyFont="1" applyFill="1"/>
    <xf numFmtId="164" fontId="1" fillId="2" borderId="0" xfId="0" applyNumberFormat="1" applyFont="1" applyFill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0" fillId="6" borderId="0" xfId="0" applyFill="1"/>
    <xf numFmtId="0" fontId="0" fillId="6" borderId="0" xfId="0" applyFill="1" applyAlignment="1">
      <alignment vertical="top"/>
    </xf>
    <xf numFmtId="0" fontId="1" fillId="6" borderId="0" xfId="0" applyFont="1" applyFill="1" applyAlignment="1">
      <alignment wrapText="1"/>
    </xf>
    <xf numFmtId="0" fontId="1" fillId="6" borderId="0" xfId="0" applyFont="1" applyFill="1" applyAlignment="1">
      <alignment vertical="top" wrapText="1"/>
    </xf>
    <xf numFmtId="164" fontId="0" fillId="6" borderId="0" xfId="0" applyNumberFormat="1" applyFill="1" applyAlignment="1">
      <alignment vertical="top"/>
    </xf>
    <xf numFmtId="0" fontId="1" fillId="5" borderId="0" xfId="0" applyFont="1" applyFill="1" applyAlignment="1" applyProtection="1">
      <alignment vertical="top"/>
      <protection locked="0"/>
    </xf>
    <xf numFmtId="1" fontId="1" fillId="5" borderId="0" xfId="0" applyNumberFormat="1" applyFont="1" applyFill="1"/>
    <xf numFmtId="0" fontId="2" fillId="5" borderId="0" xfId="0" applyFont="1" applyFill="1" applyAlignment="1">
      <alignment horizontal="center" vertical="top" wrapText="1"/>
    </xf>
    <xf numFmtId="0" fontId="1" fillId="7" borderId="0" xfId="0" applyFont="1" applyFill="1"/>
    <xf numFmtId="0" fontId="2" fillId="7" borderId="0" xfId="0" applyFont="1" applyFill="1" applyAlignment="1">
      <alignment horizontal="center" vertical="top"/>
    </xf>
    <xf numFmtId="0" fontId="1" fillId="2" borderId="0" xfId="0" applyFont="1" applyFill="1" applyProtection="1">
      <protection locked="0"/>
    </xf>
    <xf numFmtId="0" fontId="1" fillId="5" borderId="0" xfId="0" applyFont="1" applyFill="1" applyAlignment="1">
      <alignment wrapText="1"/>
    </xf>
    <xf numFmtId="0" fontId="0" fillId="5" borderId="0" xfId="0" applyFill="1"/>
    <xf numFmtId="164" fontId="0" fillId="5" borderId="0" xfId="0" applyNumberFormat="1" applyFill="1"/>
    <xf numFmtId="164" fontId="0" fillId="2" borderId="0" xfId="0" applyNumberFormat="1" applyFill="1" applyProtection="1">
      <protection locked="0"/>
    </xf>
    <xf numFmtId="3" fontId="0" fillId="2" borderId="0" xfId="0" applyNumberFormat="1" applyFill="1" applyProtection="1">
      <protection locked="0"/>
    </xf>
    <xf numFmtId="9" fontId="1" fillId="2" borderId="0" xfId="0" applyNumberFormat="1" applyFont="1" applyFill="1" applyProtection="1">
      <protection locked="0"/>
    </xf>
    <xf numFmtId="0" fontId="0" fillId="7" borderId="0" xfId="0" applyFill="1" applyAlignment="1">
      <alignment horizontal="center"/>
    </xf>
    <xf numFmtId="0" fontId="1" fillId="7" borderId="0" xfId="0" applyFont="1" applyFill="1" applyAlignment="1">
      <alignment horizontal="center"/>
    </xf>
    <xf numFmtId="166" fontId="0" fillId="0" borderId="0" xfId="0" applyNumberFormat="1" applyProtection="1">
      <protection locked="0"/>
    </xf>
    <xf numFmtId="0" fontId="0" fillId="3" borderId="0" xfId="0" applyFill="1"/>
    <xf numFmtId="165" fontId="0" fillId="0" borderId="0" xfId="0" applyNumberFormat="1" applyProtection="1">
      <protection locked="0"/>
    </xf>
    <xf numFmtId="0" fontId="0" fillId="6" borderId="0" xfId="0" applyFont="1" applyFill="1" applyBorder="1" applyProtection="1"/>
    <xf numFmtId="0" fontId="0" fillId="3" borderId="0" xfId="0" applyFont="1" applyFill="1" applyBorder="1" applyAlignment="1" applyProtection="1">
      <alignment vertical="top"/>
    </xf>
    <xf numFmtId="164" fontId="0" fillId="3" borderId="0" xfId="0" applyNumberFormat="1" applyFont="1" applyFill="1" applyBorder="1" applyAlignment="1" applyProtection="1">
      <alignment vertical="top"/>
    </xf>
    <xf numFmtId="0" fontId="0" fillId="6" borderId="0" xfId="0" applyFont="1" applyFill="1" applyBorder="1" applyAlignment="1" applyProtection="1">
      <alignment vertical="top"/>
    </xf>
    <xf numFmtId="165" fontId="0" fillId="3" borderId="0" xfId="0" applyNumberFormat="1" applyFont="1" applyFill="1" applyBorder="1" applyAlignment="1" applyProtection="1">
      <alignment vertical="top"/>
    </xf>
    <xf numFmtId="9" fontId="0" fillId="3" borderId="0" xfId="0" applyNumberFormat="1" applyFont="1" applyFill="1" applyBorder="1" applyAlignment="1" applyProtection="1">
      <alignment vertical="top"/>
    </xf>
    <xf numFmtId="0" fontId="0" fillId="8" borderId="0" xfId="0" applyFill="1"/>
    <xf numFmtId="166" fontId="0" fillId="3" borderId="0" xfId="0" applyNumberFormat="1" applyFill="1"/>
    <xf numFmtId="166" fontId="1" fillId="2" borderId="0" xfId="0" applyNumberFormat="1" applyFont="1" applyFill="1" applyProtection="1">
      <protection locked="0"/>
    </xf>
    <xf numFmtId="0" fontId="0" fillId="8" borderId="0" xfId="0" applyFill="1" applyAlignment="1">
      <alignment horizontal="center"/>
    </xf>
    <xf numFmtId="0" fontId="1" fillId="8" borderId="0" xfId="0" applyFont="1" applyFill="1"/>
    <xf numFmtId="164" fontId="1" fillId="8" borderId="0" xfId="0" applyNumberFormat="1" applyFont="1" applyFill="1"/>
    <xf numFmtId="0" fontId="1" fillId="8" borderId="0" xfId="0" applyFont="1" applyFill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A07D5-3C16-47F5-B2F3-313E7B7B028A}">
  <dimension ref="A1:R25"/>
  <sheetViews>
    <sheetView showGridLines="0" zoomScaleNormal="100" workbookViewId="0">
      <selection activeCell="B4" sqref="B4"/>
    </sheetView>
  </sheetViews>
  <sheetFormatPr defaultRowHeight="15" x14ac:dyDescent="0.25"/>
  <cols>
    <col min="1" max="1" width="27.28515625" customWidth="1"/>
    <col min="2" max="2" width="17.140625" customWidth="1"/>
  </cols>
  <sheetData>
    <row r="1" spans="1:18" x14ac:dyDescent="0.25">
      <c r="A1" s="27"/>
      <c r="B1" s="27"/>
      <c r="C1" s="27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18" x14ac:dyDescent="0.25">
      <c r="A2" s="47" t="s">
        <v>11</v>
      </c>
      <c r="B2" s="46">
        <v>190000</v>
      </c>
      <c r="C2" s="27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8" x14ac:dyDescent="0.25">
      <c r="A3" s="27"/>
      <c r="B3" s="27"/>
      <c r="C3" s="27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1:18" x14ac:dyDescent="0.25">
      <c r="A4" s="47" t="s">
        <v>45</v>
      </c>
      <c r="B4" s="48">
        <v>0.1</v>
      </c>
      <c r="C4" s="27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1:18" x14ac:dyDescent="0.25">
      <c r="A5" s="27"/>
      <c r="B5" s="27"/>
      <c r="C5" s="27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</row>
    <row r="6" spans="1:18" x14ac:dyDescent="0.25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</row>
    <row r="7" spans="1:18" x14ac:dyDescent="0.25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</row>
    <row r="8" spans="1:18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</row>
    <row r="9" spans="1:18" x14ac:dyDescent="0.25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8" x14ac:dyDescent="0.25">
      <c r="A10" s="55"/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</row>
    <row r="11" spans="1:18" x14ac:dyDescent="0.25">
      <c r="A11" s="55"/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55"/>
      <c r="P11" s="55"/>
      <c r="Q11" s="55"/>
      <c r="R11" s="55"/>
    </row>
    <row r="12" spans="1:18" x14ac:dyDescent="0.25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</row>
    <row r="13" spans="1:18" x14ac:dyDescent="0.25">
      <c r="A13" s="55"/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</row>
    <row r="14" spans="1:18" x14ac:dyDescent="0.25">
      <c r="A14" s="55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</row>
    <row r="15" spans="1:18" x14ac:dyDescent="0.25">
      <c r="A15" s="55"/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</row>
    <row r="16" spans="1:18" x14ac:dyDescent="0.25">
      <c r="A16" s="55"/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</row>
    <row r="17" spans="1:18" x14ac:dyDescent="0.25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</row>
    <row r="18" spans="1:18" x14ac:dyDescent="0.25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</row>
    <row r="19" spans="1:18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</row>
    <row r="20" spans="1:18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</row>
    <row r="21" spans="1:18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</row>
    <row r="22" spans="1:18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</row>
    <row r="23" spans="1:18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</row>
    <row r="24" spans="1:18" x14ac:dyDescent="0.25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</row>
    <row r="25" spans="1:18" x14ac:dyDescent="0.25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</row>
  </sheetData>
  <sheetProtection sheet="1" objects="1" scenarios="1" selectLockedCell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39959-59C6-47AE-A017-1DA84B37ADFF}">
  <dimension ref="A1:M26"/>
  <sheetViews>
    <sheetView workbookViewId="0">
      <selection activeCell="D9" sqref="D9"/>
    </sheetView>
  </sheetViews>
  <sheetFormatPr defaultRowHeight="15" x14ac:dyDescent="0.25"/>
  <cols>
    <col min="2" max="2" width="15.5703125" style="2" customWidth="1"/>
    <col min="3" max="3" width="15.5703125" style="6" customWidth="1"/>
    <col min="4" max="11" width="15.5703125" style="2" customWidth="1"/>
    <col min="12" max="12" width="18.42578125" customWidth="1"/>
  </cols>
  <sheetData>
    <row r="1" spans="1:13" s="1" customFormat="1" ht="25.5" x14ac:dyDescent="0.25">
      <c r="A1" s="29"/>
      <c r="B1" s="30"/>
      <c r="C1" s="19" t="s">
        <v>16</v>
      </c>
      <c r="D1" s="20" t="s">
        <v>0</v>
      </c>
      <c r="E1" s="20" t="s">
        <v>14</v>
      </c>
      <c r="F1" s="20" t="s">
        <v>1</v>
      </c>
      <c r="G1" s="20" t="s">
        <v>2</v>
      </c>
      <c r="H1" s="20" t="s">
        <v>3</v>
      </c>
      <c r="I1" s="20" t="s">
        <v>4</v>
      </c>
      <c r="J1" s="20" t="s">
        <v>5</v>
      </c>
      <c r="K1" s="20" t="s">
        <v>6</v>
      </c>
      <c r="L1" s="20" t="s">
        <v>23</v>
      </c>
      <c r="M1" s="44"/>
    </row>
    <row r="2" spans="1:13" x14ac:dyDescent="0.25">
      <c r="A2" s="17">
        <v>1</v>
      </c>
      <c r="B2" s="32" t="str">
        <f>"medewerker"&amp;A2</f>
        <v>medewerker1</v>
      </c>
      <c r="C2" s="25">
        <v>100000</v>
      </c>
      <c r="D2" s="26">
        <v>1750</v>
      </c>
      <c r="E2" s="21">
        <f>IF(D2&gt;0,C2/D2,0)</f>
        <v>57.142857142857146</v>
      </c>
      <c r="F2" s="26">
        <v>1000</v>
      </c>
      <c r="G2" s="18">
        <f>D2-F2</f>
        <v>750</v>
      </c>
      <c r="H2" s="22">
        <f>Basis!$B$11</f>
        <v>1.7047913446676972</v>
      </c>
      <c r="I2" s="23">
        <f>Basis!$B$13</f>
        <v>0.1</v>
      </c>
      <c r="J2" s="21">
        <f>E2*(1+H2)*(1+I2)</f>
        <v>170.01545595054097</v>
      </c>
      <c r="K2" s="25">
        <v>150</v>
      </c>
      <c r="L2" s="24">
        <f>F2*K2</f>
        <v>150000</v>
      </c>
      <c r="M2" s="44"/>
    </row>
    <row r="3" spans="1:13" x14ac:dyDescent="0.25">
      <c r="A3" s="17">
        <v>2</v>
      </c>
      <c r="B3" s="32" t="str">
        <f t="shared" ref="B3:B21" si="0">"medewerker"&amp;A3</f>
        <v>medewerker2</v>
      </c>
      <c r="C3" s="25">
        <v>70000</v>
      </c>
      <c r="D3" s="26">
        <v>1750</v>
      </c>
      <c r="E3" s="21">
        <f>IF(D3&gt;0,C3/D3,0)</f>
        <v>40</v>
      </c>
      <c r="F3" s="26">
        <v>1300</v>
      </c>
      <c r="G3" s="18">
        <f t="shared" ref="G3:G21" si="1">D3-F3</f>
        <v>450</v>
      </c>
      <c r="H3" s="22">
        <f>Basis!$B$11</f>
        <v>1.7047913446676972</v>
      </c>
      <c r="I3" s="23">
        <f>Basis!$B$13</f>
        <v>0.1</v>
      </c>
      <c r="J3" s="21">
        <f t="shared" ref="J3:J21" si="2">E3*(1+H3)*(1+I3)</f>
        <v>119.01081916537869</v>
      </c>
      <c r="K3" s="25">
        <v>100</v>
      </c>
      <c r="L3" s="24">
        <f t="shared" ref="L3:L21" si="3">F3*K3</f>
        <v>130000</v>
      </c>
      <c r="M3" s="44"/>
    </row>
    <row r="4" spans="1:13" x14ac:dyDescent="0.25">
      <c r="A4" s="17">
        <v>3</v>
      </c>
      <c r="B4" s="32" t="str">
        <f t="shared" si="0"/>
        <v>medewerker3</v>
      </c>
      <c r="C4" s="25">
        <v>50000</v>
      </c>
      <c r="D4" s="26">
        <v>1750</v>
      </c>
      <c r="E4" s="21">
        <f>IF(D4&gt;0,C4/D4,0)</f>
        <v>28.571428571428573</v>
      </c>
      <c r="F4" s="26">
        <v>1350</v>
      </c>
      <c r="G4" s="18">
        <f t="shared" si="1"/>
        <v>400</v>
      </c>
      <c r="H4" s="22">
        <f>Basis!$B$11</f>
        <v>1.7047913446676972</v>
      </c>
      <c r="I4" s="23">
        <f>Basis!$B$13</f>
        <v>0.1</v>
      </c>
      <c r="J4" s="21">
        <f t="shared" si="2"/>
        <v>85.007727975270484</v>
      </c>
      <c r="K4" s="25">
        <v>90</v>
      </c>
      <c r="L4" s="24">
        <f t="shared" si="3"/>
        <v>121500</v>
      </c>
      <c r="M4" s="44"/>
    </row>
    <row r="5" spans="1:13" x14ac:dyDescent="0.25">
      <c r="A5" s="17">
        <v>4</v>
      </c>
      <c r="B5" s="32" t="str">
        <f t="shared" si="0"/>
        <v>medewerker4</v>
      </c>
      <c r="C5" s="25">
        <v>50000</v>
      </c>
      <c r="D5" s="26">
        <v>1750</v>
      </c>
      <c r="E5" s="21">
        <f t="shared" ref="E5:E21" si="4">IF(D5&gt;0,C5/D5,0)</f>
        <v>28.571428571428573</v>
      </c>
      <c r="F5" s="26">
        <v>1300</v>
      </c>
      <c r="G5" s="18">
        <f t="shared" si="1"/>
        <v>450</v>
      </c>
      <c r="H5" s="22">
        <f>Basis!$B$11</f>
        <v>1.7047913446676972</v>
      </c>
      <c r="I5" s="23">
        <f>Basis!$B$13</f>
        <v>0.1</v>
      </c>
      <c r="J5" s="21">
        <f t="shared" si="2"/>
        <v>85.007727975270484</v>
      </c>
      <c r="K5" s="25">
        <v>90</v>
      </c>
      <c r="L5" s="24">
        <f t="shared" si="3"/>
        <v>117000</v>
      </c>
      <c r="M5" s="44"/>
    </row>
    <row r="6" spans="1:13" x14ac:dyDescent="0.25">
      <c r="A6" s="17">
        <v>5</v>
      </c>
      <c r="B6" s="32" t="str">
        <f t="shared" si="0"/>
        <v>medewerker5</v>
      </c>
      <c r="C6" s="25">
        <v>40000</v>
      </c>
      <c r="D6" s="26">
        <v>1750</v>
      </c>
      <c r="E6" s="21">
        <f t="shared" si="4"/>
        <v>22.857142857142858</v>
      </c>
      <c r="F6" s="26">
        <v>0</v>
      </c>
      <c r="G6" s="18">
        <f t="shared" si="1"/>
        <v>1750</v>
      </c>
      <c r="H6" s="22">
        <f>Basis!$B$11</f>
        <v>1.7047913446676972</v>
      </c>
      <c r="I6" s="23">
        <f>Basis!$B$13</f>
        <v>0.1</v>
      </c>
      <c r="J6" s="21">
        <f t="shared" si="2"/>
        <v>68.006182380216387</v>
      </c>
      <c r="K6" s="25">
        <v>0</v>
      </c>
      <c r="L6" s="24">
        <f t="shared" si="3"/>
        <v>0</v>
      </c>
      <c r="M6" s="44"/>
    </row>
    <row r="7" spans="1:13" x14ac:dyDescent="0.25">
      <c r="A7" s="17">
        <v>6</v>
      </c>
      <c r="B7" s="32" t="str">
        <f t="shared" si="0"/>
        <v>medewerker6</v>
      </c>
      <c r="C7" s="25">
        <v>0</v>
      </c>
      <c r="D7" s="26">
        <v>0</v>
      </c>
      <c r="E7" s="21">
        <f t="shared" si="4"/>
        <v>0</v>
      </c>
      <c r="F7" s="26">
        <v>0</v>
      </c>
      <c r="G7" s="18">
        <f t="shared" si="1"/>
        <v>0</v>
      </c>
      <c r="H7" s="22">
        <f>Basis!$B$11</f>
        <v>1.7047913446676972</v>
      </c>
      <c r="I7" s="23">
        <f>Basis!$B$13</f>
        <v>0.1</v>
      </c>
      <c r="J7" s="21">
        <f t="shared" si="2"/>
        <v>0</v>
      </c>
      <c r="K7" s="25">
        <v>0</v>
      </c>
      <c r="L7" s="24">
        <f t="shared" si="3"/>
        <v>0</v>
      </c>
      <c r="M7" s="44"/>
    </row>
    <row r="8" spans="1:13" x14ac:dyDescent="0.25">
      <c r="A8" s="17">
        <v>7</v>
      </c>
      <c r="B8" s="32" t="str">
        <f t="shared" si="0"/>
        <v>medewerker7</v>
      </c>
      <c r="C8" s="25">
        <v>0</v>
      </c>
      <c r="D8" s="26">
        <v>0</v>
      </c>
      <c r="E8" s="21">
        <f t="shared" si="4"/>
        <v>0</v>
      </c>
      <c r="F8" s="26">
        <v>0</v>
      </c>
      <c r="G8" s="18">
        <f t="shared" si="1"/>
        <v>0</v>
      </c>
      <c r="H8" s="22">
        <f>Basis!$B$11</f>
        <v>1.7047913446676972</v>
      </c>
      <c r="I8" s="23">
        <f>Basis!$B$13</f>
        <v>0.1</v>
      </c>
      <c r="J8" s="21">
        <f t="shared" si="2"/>
        <v>0</v>
      </c>
      <c r="K8" s="25">
        <v>0</v>
      </c>
      <c r="L8" s="24">
        <f t="shared" si="3"/>
        <v>0</v>
      </c>
      <c r="M8" s="44"/>
    </row>
    <row r="9" spans="1:13" x14ac:dyDescent="0.25">
      <c r="A9" s="17">
        <v>8</v>
      </c>
      <c r="B9" s="32" t="str">
        <f t="shared" si="0"/>
        <v>medewerker8</v>
      </c>
      <c r="C9" s="25">
        <v>0</v>
      </c>
      <c r="D9" s="26">
        <v>0</v>
      </c>
      <c r="E9" s="21">
        <f t="shared" si="4"/>
        <v>0</v>
      </c>
      <c r="F9" s="26">
        <v>0</v>
      </c>
      <c r="G9" s="18">
        <f t="shared" si="1"/>
        <v>0</v>
      </c>
      <c r="H9" s="22">
        <f>Basis!$B$11</f>
        <v>1.7047913446676972</v>
      </c>
      <c r="I9" s="23">
        <f>Basis!$B$13</f>
        <v>0.1</v>
      </c>
      <c r="J9" s="21">
        <f t="shared" si="2"/>
        <v>0</v>
      </c>
      <c r="K9" s="25">
        <v>0</v>
      </c>
      <c r="L9" s="24">
        <f t="shared" si="3"/>
        <v>0</v>
      </c>
      <c r="M9" s="44"/>
    </row>
    <row r="10" spans="1:13" x14ac:dyDescent="0.25">
      <c r="A10" s="17">
        <v>9</v>
      </c>
      <c r="B10" s="32" t="str">
        <f t="shared" si="0"/>
        <v>medewerker9</v>
      </c>
      <c r="C10" s="25">
        <v>0</v>
      </c>
      <c r="D10" s="26">
        <v>0</v>
      </c>
      <c r="E10" s="21">
        <f t="shared" si="4"/>
        <v>0</v>
      </c>
      <c r="F10" s="26">
        <v>0</v>
      </c>
      <c r="G10" s="18">
        <f t="shared" si="1"/>
        <v>0</v>
      </c>
      <c r="H10" s="22">
        <f>Basis!$B$11</f>
        <v>1.7047913446676972</v>
      </c>
      <c r="I10" s="23">
        <f>Basis!$B$13</f>
        <v>0.1</v>
      </c>
      <c r="J10" s="21">
        <f t="shared" si="2"/>
        <v>0</v>
      </c>
      <c r="K10" s="25">
        <v>0</v>
      </c>
      <c r="L10" s="24">
        <f t="shared" si="3"/>
        <v>0</v>
      </c>
      <c r="M10" s="44"/>
    </row>
    <row r="11" spans="1:13" x14ac:dyDescent="0.25">
      <c r="A11" s="17">
        <v>10</v>
      </c>
      <c r="B11" s="32" t="str">
        <f t="shared" si="0"/>
        <v>medewerker10</v>
      </c>
      <c r="C11" s="25">
        <v>0</v>
      </c>
      <c r="D11" s="26">
        <v>0</v>
      </c>
      <c r="E11" s="21">
        <f t="shared" si="4"/>
        <v>0</v>
      </c>
      <c r="F11" s="26">
        <v>0</v>
      </c>
      <c r="G11" s="18">
        <f t="shared" si="1"/>
        <v>0</v>
      </c>
      <c r="H11" s="22">
        <f>Basis!$B$11</f>
        <v>1.7047913446676972</v>
      </c>
      <c r="I11" s="23">
        <f>Basis!$B$13</f>
        <v>0.1</v>
      </c>
      <c r="J11" s="21">
        <f t="shared" si="2"/>
        <v>0</v>
      </c>
      <c r="K11" s="25">
        <v>0</v>
      </c>
      <c r="L11" s="24">
        <f t="shared" si="3"/>
        <v>0</v>
      </c>
      <c r="M11" s="44"/>
    </row>
    <row r="12" spans="1:13" x14ac:dyDescent="0.25">
      <c r="A12" s="17">
        <v>11</v>
      </c>
      <c r="B12" s="32" t="str">
        <f t="shared" si="0"/>
        <v>medewerker11</v>
      </c>
      <c r="C12" s="25">
        <v>0</v>
      </c>
      <c r="D12" s="26">
        <v>0</v>
      </c>
      <c r="E12" s="21">
        <f t="shared" si="4"/>
        <v>0</v>
      </c>
      <c r="F12" s="26">
        <v>0</v>
      </c>
      <c r="G12" s="18">
        <f t="shared" si="1"/>
        <v>0</v>
      </c>
      <c r="H12" s="22">
        <f>Basis!$B$11</f>
        <v>1.7047913446676972</v>
      </c>
      <c r="I12" s="23">
        <f>Basis!$B$13</f>
        <v>0.1</v>
      </c>
      <c r="J12" s="21">
        <f t="shared" si="2"/>
        <v>0</v>
      </c>
      <c r="K12" s="25">
        <v>0</v>
      </c>
      <c r="L12" s="24">
        <f t="shared" si="3"/>
        <v>0</v>
      </c>
      <c r="M12" s="44"/>
    </row>
    <row r="13" spans="1:13" x14ac:dyDescent="0.25">
      <c r="A13" s="17">
        <v>12</v>
      </c>
      <c r="B13" s="32" t="str">
        <f t="shared" si="0"/>
        <v>medewerker12</v>
      </c>
      <c r="C13" s="25">
        <v>0</v>
      </c>
      <c r="D13" s="26">
        <v>0</v>
      </c>
      <c r="E13" s="21">
        <f t="shared" si="4"/>
        <v>0</v>
      </c>
      <c r="F13" s="26">
        <v>0</v>
      </c>
      <c r="G13" s="18">
        <f t="shared" si="1"/>
        <v>0</v>
      </c>
      <c r="H13" s="22">
        <f>Basis!$B$11</f>
        <v>1.7047913446676972</v>
      </c>
      <c r="I13" s="23">
        <f>Basis!$B$13</f>
        <v>0.1</v>
      </c>
      <c r="J13" s="21">
        <f t="shared" si="2"/>
        <v>0</v>
      </c>
      <c r="K13" s="25">
        <v>0</v>
      </c>
      <c r="L13" s="24">
        <f t="shared" si="3"/>
        <v>0</v>
      </c>
      <c r="M13" s="44"/>
    </row>
    <row r="14" spans="1:13" x14ac:dyDescent="0.25">
      <c r="A14" s="17">
        <v>13</v>
      </c>
      <c r="B14" s="32" t="str">
        <f t="shared" si="0"/>
        <v>medewerker13</v>
      </c>
      <c r="C14" s="25">
        <v>0</v>
      </c>
      <c r="D14" s="26">
        <v>0</v>
      </c>
      <c r="E14" s="21">
        <f t="shared" si="4"/>
        <v>0</v>
      </c>
      <c r="F14" s="26">
        <v>0</v>
      </c>
      <c r="G14" s="18">
        <f t="shared" si="1"/>
        <v>0</v>
      </c>
      <c r="H14" s="22">
        <f>Basis!$B$11</f>
        <v>1.7047913446676972</v>
      </c>
      <c r="I14" s="23">
        <f>Basis!$B$13</f>
        <v>0.1</v>
      </c>
      <c r="J14" s="21">
        <f t="shared" si="2"/>
        <v>0</v>
      </c>
      <c r="K14" s="25">
        <v>0</v>
      </c>
      <c r="L14" s="24">
        <f t="shared" si="3"/>
        <v>0</v>
      </c>
      <c r="M14" s="44"/>
    </row>
    <row r="15" spans="1:13" x14ac:dyDescent="0.25">
      <c r="A15" s="17">
        <v>14</v>
      </c>
      <c r="B15" s="32" t="str">
        <f t="shared" si="0"/>
        <v>medewerker14</v>
      </c>
      <c r="C15" s="25">
        <v>0</v>
      </c>
      <c r="D15" s="26">
        <v>0</v>
      </c>
      <c r="E15" s="21">
        <f t="shared" si="4"/>
        <v>0</v>
      </c>
      <c r="F15" s="26">
        <v>0</v>
      </c>
      <c r="G15" s="18">
        <f t="shared" si="1"/>
        <v>0</v>
      </c>
      <c r="H15" s="22">
        <f>Basis!$B$11</f>
        <v>1.7047913446676972</v>
      </c>
      <c r="I15" s="23">
        <f>Basis!$B$13</f>
        <v>0.1</v>
      </c>
      <c r="J15" s="21">
        <f t="shared" si="2"/>
        <v>0</v>
      </c>
      <c r="K15" s="25">
        <v>0</v>
      </c>
      <c r="L15" s="24">
        <f t="shared" si="3"/>
        <v>0</v>
      </c>
      <c r="M15" s="44"/>
    </row>
    <row r="16" spans="1:13" x14ac:dyDescent="0.25">
      <c r="A16" s="17">
        <v>15</v>
      </c>
      <c r="B16" s="32" t="str">
        <f t="shared" si="0"/>
        <v>medewerker15</v>
      </c>
      <c r="C16" s="25">
        <v>0</v>
      </c>
      <c r="D16" s="26">
        <v>0</v>
      </c>
      <c r="E16" s="21">
        <f t="shared" si="4"/>
        <v>0</v>
      </c>
      <c r="F16" s="26">
        <v>0</v>
      </c>
      <c r="G16" s="18">
        <f t="shared" si="1"/>
        <v>0</v>
      </c>
      <c r="H16" s="22">
        <f>Basis!$B$11</f>
        <v>1.7047913446676972</v>
      </c>
      <c r="I16" s="23">
        <f>Basis!$B$13</f>
        <v>0.1</v>
      </c>
      <c r="J16" s="21">
        <f t="shared" si="2"/>
        <v>0</v>
      </c>
      <c r="K16" s="25">
        <v>0</v>
      </c>
      <c r="L16" s="24">
        <f t="shared" si="3"/>
        <v>0</v>
      </c>
      <c r="M16" s="44"/>
    </row>
    <row r="17" spans="1:13" x14ac:dyDescent="0.25">
      <c r="A17" s="17">
        <v>16</v>
      </c>
      <c r="B17" s="32" t="str">
        <f t="shared" si="0"/>
        <v>medewerker16</v>
      </c>
      <c r="C17" s="25">
        <v>0</v>
      </c>
      <c r="D17" s="26">
        <v>0</v>
      </c>
      <c r="E17" s="21">
        <f t="shared" si="4"/>
        <v>0</v>
      </c>
      <c r="F17" s="26">
        <v>0</v>
      </c>
      <c r="G17" s="18">
        <f t="shared" si="1"/>
        <v>0</v>
      </c>
      <c r="H17" s="22">
        <f>Basis!$B$11</f>
        <v>1.7047913446676972</v>
      </c>
      <c r="I17" s="23">
        <f>Basis!$B$13</f>
        <v>0.1</v>
      </c>
      <c r="J17" s="21">
        <f t="shared" si="2"/>
        <v>0</v>
      </c>
      <c r="K17" s="25">
        <v>0</v>
      </c>
      <c r="L17" s="24">
        <f t="shared" si="3"/>
        <v>0</v>
      </c>
      <c r="M17" s="44"/>
    </row>
    <row r="18" spans="1:13" x14ac:dyDescent="0.25">
      <c r="A18" s="17">
        <v>17</v>
      </c>
      <c r="B18" s="32" t="str">
        <f t="shared" si="0"/>
        <v>medewerker17</v>
      </c>
      <c r="C18" s="25">
        <v>0</v>
      </c>
      <c r="D18" s="26">
        <v>0</v>
      </c>
      <c r="E18" s="21">
        <f t="shared" si="4"/>
        <v>0</v>
      </c>
      <c r="F18" s="26">
        <v>0</v>
      </c>
      <c r="G18" s="18">
        <f t="shared" si="1"/>
        <v>0</v>
      </c>
      <c r="H18" s="22">
        <f>Basis!$B$11</f>
        <v>1.7047913446676972</v>
      </c>
      <c r="I18" s="23">
        <f>Basis!$B$13</f>
        <v>0.1</v>
      </c>
      <c r="J18" s="21">
        <f t="shared" si="2"/>
        <v>0</v>
      </c>
      <c r="K18" s="25">
        <v>0</v>
      </c>
      <c r="L18" s="24">
        <f t="shared" si="3"/>
        <v>0</v>
      </c>
      <c r="M18" s="44"/>
    </row>
    <row r="19" spans="1:13" x14ac:dyDescent="0.25">
      <c r="A19" s="17">
        <v>18</v>
      </c>
      <c r="B19" s="32" t="str">
        <f t="shared" si="0"/>
        <v>medewerker18</v>
      </c>
      <c r="C19" s="25">
        <v>0</v>
      </c>
      <c r="D19" s="26">
        <v>0</v>
      </c>
      <c r="E19" s="21">
        <f t="shared" si="4"/>
        <v>0</v>
      </c>
      <c r="F19" s="26">
        <v>0</v>
      </c>
      <c r="G19" s="18">
        <f t="shared" si="1"/>
        <v>0</v>
      </c>
      <c r="H19" s="22">
        <f>Basis!$B$11</f>
        <v>1.7047913446676972</v>
      </c>
      <c r="I19" s="23">
        <f>Basis!$B$13</f>
        <v>0.1</v>
      </c>
      <c r="J19" s="21">
        <f t="shared" si="2"/>
        <v>0</v>
      </c>
      <c r="K19" s="25">
        <v>0</v>
      </c>
      <c r="L19" s="24">
        <f t="shared" si="3"/>
        <v>0</v>
      </c>
      <c r="M19" s="44"/>
    </row>
    <row r="20" spans="1:13" x14ac:dyDescent="0.25">
      <c r="A20" s="17">
        <v>19</v>
      </c>
      <c r="B20" s="32" t="str">
        <f t="shared" si="0"/>
        <v>medewerker19</v>
      </c>
      <c r="C20" s="25">
        <v>0</v>
      </c>
      <c r="D20" s="26">
        <v>0</v>
      </c>
      <c r="E20" s="21">
        <f t="shared" si="4"/>
        <v>0</v>
      </c>
      <c r="F20" s="26">
        <v>0</v>
      </c>
      <c r="G20" s="18">
        <f t="shared" si="1"/>
        <v>0</v>
      </c>
      <c r="H20" s="22">
        <f>Basis!$B$11</f>
        <v>1.7047913446676972</v>
      </c>
      <c r="I20" s="23">
        <f>Basis!$B$13</f>
        <v>0.1</v>
      </c>
      <c r="J20" s="21">
        <f t="shared" si="2"/>
        <v>0</v>
      </c>
      <c r="K20" s="25">
        <v>0</v>
      </c>
      <c r="L20" s="24">
        <f t="shared" si="3"/>
        <v>0</v>
      </c>
      <c r="M20" s="44"/>
    </row>
    <row r="21" spans="1:13" x14ac:dyDescent="0.25">
      <c r="A21" s="17">
        <v>20</v>
      </c>
      <c r="B21" s="32" t="str">
        <f t="shared" si="0"/>
        <v>medewerker20</v>
      </c>
      <c r="C21" s="25">
        <v>0</v>
      </c>
      <c r="D21" s="26">
        <v>0</v>
      </c>
      <c r="E21" s="21">
        <f t="shared" si="4"/>
        <v>0</v>
      </c>
      <c r="F21" s="26">
        <v>0</v>
      </c>
      <c r="G21" s="18">
        <f t="shared" si="1"/>
        <v>0</v>
      </c>
      <c r="H21" s="22">
        <f>Basis!$B$11</f>
        <v>1.7047913446676972</v>
      </c>
      <c r="I21" s="23">
        <f>Basis!$B$13</f>
        <v>0.1</v>
      </c>
      <c r="J21" s="21">
        <f t="shared" si="2"/>
        <v>0</v>
      </c>
      <c r="K21" s="25">
        <v>0</v>
      </c>
      <c r="L21" s="24">
        <f t="shared" si="3"/>
        <v>0</v>
      </c>
      <c r="M21" s="44"/>
    </row>
    <row r="22" spans="1:13" ht="15.75" thickBot="1" x14ac:dyDescent="0.3">
      <c r="A22" s="27"/>
      <c r="B22" s="28"/>
      <c r="C22" s="31"/>
      <c r="D22" s="28"/>
      <c r="E22" s="28"/>
      <c r="F22" s="28"/>
      <c r="G22" s="28"/>
      <c r="H22" s="28"/>
      <c r="I22" s="28"/>
      <c r="J22" s="28"/>
      <c r="K22" s="28"/>
      <c r="L22" s="27"/>
      <c r="M22" s="44"/>
    </row>
    <row r="23" spans="1:13" x14ac:dyDescent="0.25">
      <c r="A23" s="27"/>
      <c r="B23" s="8" t="s">
        <v>44</v>
      </c>
      <c r="C23" s="13">
        <f>SUM(C2:C21)</f>
        <v>310000</v>
      </c>
      <c r="D23" s="14">
        <f>SUM(D2:D21)</f>
        <v>8750</v>
      </c>
      <c r="E23" s="14"/>
      <c r="F23" s="14">
        <f>SUM(F2:F21)</f>
        <v>4950</v>
      </c>
      <c r="G23" s="14">
        <f>SUM(G2:G21)</f>
        <v>3800</v>
      </c>
      <c r="H23" s="15"/>
      <c r="I23" s="15"/>
      <c r="J23" s="15"/>
      <c r="K23" s="13"/>
      <c r="L23" s="16">
        <f>SUM(L2:L21)</f>
        <v>518500</v>
      </c>
      <c r="M23" s="44"/>
    </row>
    <row r="24" spans="1:13" ht="26.25" thickBot="1" x14ac:dyDescent="0.3">
      <c r="A24" s="27"/>
      <c r="B24" s="9"/>
      <c r="C24" s="10" t="str">
        <f>C1</f>
        <v>Loonkosten incl. sociale lasten</v>
      </c>
      <c r="D24" s="10" t="str">
        <f>D1</f>
        <v>Uren per jaar</v>
      </c>
      <c r="E24" s="11"/>
      <c r="F24" s="10" t="str">
        <f>F1</f>
        <v>Declarabele uren</v>
      </c>
      <c r="G24" s="10" t="str">
        <f>G1</f>
        <v>Niet declarabele uren</v>
      </c>
      <c r="H24" s="11"/>
      <c r="I24" s="11"/>
      <c r="J24" s="11"/>
      <c r="K24" s="11"/>
      <c r="L24" s="12" t="str">
        <f>L1</f>
        <v>Productie</v>
      </c>
      <c r="M24" s="44"/>
    </row>
    <row r="25" spans="1:13" x14ac:dyDescent="0.25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</row>
    <row r="26" spans="1:13" x14ac:dyDescent="0.25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</row>
  </sheetData>
  <sheetProtection sheet="1" objects="1" scenarios="1" selectLockedCells="1"/>
  <mergeCells count="2">
    <mergeCell ref="M1:M26"/>
    <mergeCell ref="A25:L2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65443-D2FC-4265-B1E8-A12AB4D4CEED}">
  <dimension ref="A1:Q25"/>
  <sheetViews>
    <sheetView zoomScaleNormal="100" workbookViewId="0">
      <selection activeCell="C1" sqref="C1:L17"/>
    </sheetView>
  </sheetViews>
  <sheetFormatPr defaultRowHeight="15" x14ac:dyDescent="0.25"/>
  <cols>
    <col min="1" max="1" width="27.28515625" customWidth="1"/>
    <col min="2" max="2" width="18.140625" customWidth="1"/>
  </cols>
  <sheetData>
    <row r="1" spans="1:17" x14ac:dyDescent="0.25">
      <c r="A1" s="49"/>
      <c r="B1" s="49"/>
      <c r="C1" s="58"/>
      <c r="D1" s="58"/>
      <c r="E1" s="58"/>
      <c r="F1" s="58"/>
      <c r="G1" s="58"/>
      <c r="H1" s="58"/>
      <c r="I1" s="58"/>
      <c r="J1" s="58"/>
      <c r="K1" s="58"/>
      <c r="L1" s="58"/>
      <c r="M1" s="55"/>
      <c r="N1" s="55"/>
      <c r="O1" s="55"/>
      <c r="P1" s="55"/>
      <c r="Q1" s="55"/>
    </row>
    <row r="2" spans="1:17" x14ac:dyDescent="0.25">
      <c r="A2" s="50" t="s">
        <v>8</v>
      </c>
      <c r="B2" s="51">
        <f>SUMPRODUCT('Uurtarief huidig'!E2:E21,'Uurtarief huidig'!F2:F21)</f>
        <v>184857.14285714284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5"/>
      <c r="N2" s="55"/>
      <c r="O2" s="55"/>
      <c r="P2" s="55"/>
      <c r="Q2" s="55"/>
    </row>
    <row r="3" spans="1:17" x14ac:dyDescent="0.25">
      <c r="A3" s="50" t="s">
        <v>9</v>
      </c>
      <c r="B3" s="51">
        <f>SUMPRODUCT('Uurtarief huidig'!E2:E21, 'Uurtarief huidig'!G2:G21)</f>
        <v>125142.85714285714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5"/>
      <c r="N3" s="55"/>
      <c r="O3" s="55"/>
      <c r="P3" s="55"/>
      <c r="Q3" s="55"/>
    </row>
    <row r="4" spans="1:17" x14ac:dyDescent="0.25">
      <c r="A4" s="50" t="s">
        <v>7</v>
      </c>
      <c r="B4" s="51">
        <f>B2+B3</f>
        <v>310000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5"/>
      <c r="N4" s="55"/>
      <c r="O4" s="55"/>
      <c r="P4" s="55"/>
      <c r="Q4" s="55"/>
    </row>
    <row r="5" spans="1:17" x14ac:dyDescent="0.25">
      <c r="A5" s="50" t="s">
        <v>10</v>
      </c>
      <c r="B5" s="51">
        <f>SUM('Uurtarief huidig'!C2:C21)-B4</f>
        <v>0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5"/>
      <c r="N5" s="55"/>
      <c r="O5" s="55"/>
      <c r="P5" s="55"/>
      <c r="Q5" s="55"/>
    </row>
    <row r="6" spans="1:17" x14ac:dyDescent="0.25">
      <c r="A6" s="52"/>
      <c r="B6" s="52"/>
      <c r="C6" s="58"/>
      <c r="D6" s="58"/>
      <c r="E6" s="58"/>
      <c r="F6" s="58"/>
      <c r="G6" s="58"/>
      <c r="H6" s="58"/>
      <c r="I6" s="58"/>
      <c r="J6" s="58"/>
      <c r="K6" s="58"/>
      <c r="L6" s="58"/>
      <c r="M6" s="55"/>
      <c r="N6" s="55"/>
      <c r="O6" s="55"/>
      <c r="P6" s="55"/>
      <c r="Q6" s="55"/>
    </row>
    <row r="7" spans="1:17" ht="15.75" customHeight="1" x14ac:dyDescent="0.25">
      <c r="A7" s="50" t="s">
        <v>11</v>
      </c>
      <c r="B7" s="51">
        <f>Vooraf!B2</f>
        <v>190000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5"/>
      <c r="N7" s="55"/>
      <c r="O7" s="55"/>
      <c r="P7" s="55"/>
      <c r="Q7" s="55"/>
    </row>
    <row r="8" spans="1:17" x14ac:dyDescent="0.25">
      <c r="A8" s="50" t="s">
        <v>15</v>
      </c>
      <c r="B8" s="51">
        <f>B3+B7</f>
        <v>315142.85714285716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5"/>
      <c r="N8" s="55"/>
      <c r="O8" s="55"/>
      <c r="P8" s="55"/>
      <c r="Q8" s="55"/>
    </row>
    <row r="9" spans="1:17" x14ac:dyDescent="0.25">
      <c r="A9" s="50" t="s">
        <v>12</v>
      </c>
      <c r="B9" s="51">
        <f>B4+B7</f>
        <v>500000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5"/>
      <c r="N9" s="55"/>
      <c r="O9" s="55"/>
      <c r="P9" s="55"/>
      <c r="Q9" s="55"/>
    </row>
    <row r="10" spans="1:17" x14ac:dyDescent="0.25">
      <c r="A10" s="52"/>
      <c r="B10" s="52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5"/>
      <c r="N10" s="55"/>
      <c r="O10" s="55"/>
      <c r="P10" s="55"/>
      <c r="Q10" s="55"/>
    </row>
    <row r="11" spans="1:17" x14ac:dyDescent="0.25">
      <c r="A11" s="50" t="s">
        <v>13</v>
      </c>
      <c r="B11" s="53">
        <f>IF(B2&gt;0,B8/B2,0)</f>
        <v>1.7047913446676972</v>
      </c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5"/>
      <c r="N11" s="55"/>
      <c r="O11" s="55"/>
      <c r="P11" s="55"/>
      <c r="Q11" s="55"/>
    </row>
    <row r="12" spans="1:17" x14ac:dyDescent="0.25">
      <c r="A12" s="52"/>
      <c r="B12" s="52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5"/>
      <c r="N12" s="55"/>
      <c r="O12" s="55"/>
      <c r="P12" s="55"/>
      <c r="Q12" s="55"/>
    </row>
    <row r="13" spans="1:17" x14ac:dyDescent="0.25">
      <c r="A13" s="50" t="s">
        <v>4</v>
      </c>
      <c r="B13" s="54">
        <f>Vooraf!B4</f>
        <v>0.1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5"/>
      <c r="N13" s="55"/>
      <c r="O13" s="55"/>
      <c r="P13" s="55"/>
      <c r="Q13" s="55"/>
    </row>
    <row r="14" spans="1:17" x14ac:dyDescent="0.25">
      <c r="A14" s="27"/>
      <c r="B14" s="27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5"/>
      <c r="N14" s="55"/>
      <c r="O14" s="55"/>
      <c r="P14" s="55"/>
      <c r="Q14" s="55"/>
    </row>
    <row r="15" spans="1:17" x14ac:dyDescent="0.25">
      <c r="A15" s="47" t="s">
        <v>23</v>
      </c>
      <c r="B15" s="56">
        <f>SUM('Uurtarief huidig'!L2:L21)</f>
        <v>518500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5"/>
      <c r="N15" s="55"/>
      <c r="O15" s="55"/>
      <c r="P15" s="55"/>
      <c r="Q15" s="55"/>
    </row>
    <row r="16" spans="1:17" x14ac:dyDescent="0.25">
      <c r="A16" s="27"/>
      <c r="B16" s="27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5"/>
      <c r="N16" s="55"/>
      <c r="O16" s="55"/>
      <c r="P16" s="55"/>
      <c r="Q16" s="55"/>
    </row>
    <row r="17" spans="1:17" x14ac:dyDescent="0.25">
      <c r="A17" s="47" t="s">
        <v>41</v>
      </c>
      <c r="B17" s="56">
        <f>B15-B9</f>
        <v>18500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5"/>
      <c r="N17" s="55"/>
      <c r="O17" s="55"/>
      <c r="P17" s="55"/>
      <c r="Q17" s="55"/>
    </row>
    <row r="18" spans="1:17" x14ac:dyDescent="0.25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</row>
    <row r="19" spans="1:17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</row>
    <row r="20" spans="1:17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</row>
    <row r="21" spans="1:17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</row>
    <row r="22" spans="1:17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</row>
    <row r="23" spans="1:17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</row>
    <row r="24" spans="1:17" x14ac:dyDescent="0.25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</row>
    <row r="25" spans="1:17" x14ac:dyDescent="0.25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</row>
  </sheetData>
  <sheetProtection sheet="1" selectLockedCells="1"/>
  <mergeCells count="1">
    <mergeCell ref="C1:L17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2ABD3-9277-45D2-90B7-8D3C2C8158C4}">
  <dimension ref="A1:P28"/>
  <sheetViews>
    <sheetView workbookViewId="0">
      <selection activeCell="C2" sqref="C2:C21"/>
    </sheetView>
  </sheetViews>
  <sheetFormatPr defaultRowHeight="12.75" x14ac:dyDescent="0.2"/>
  <cols>
    <col min="1" max="1" width="9.140625" style="3"/>
    <col min="2" max="2" width="18.28515625" style="3" customWidth="1"/>
    <col min="3" max="3" width="20.42578125" style="3" customWidth="1"/>
    <col min="4" max="4" width="16.7109375" style="3" customWidth="1"/>
    <col min="5" max="5" width="18.42578125" style="3" customWidth="1"/>
    <col min="6" max="6" width="15" style="3" customWidth="1"/>
    <col min="7" max="7" width="0" style="7" hidden="1" customWidth="1"/>
    <col min="8" max="16384" width="9.140625" style="3"/>
  </cols>
  <sheetData>
    <row r="1" spans="1:16" s="5" customFormat="1" ht="25.5" x14ac:dyDescent="0.25">
      <c r="A1" s="30"/>
      <c r="B1" s="30"/>
      <c r="C1" s="20" t="s">
        <v>18</v>
      </c>
      <c r="D1" s="20" t="s">
        <v>19</v>
      </c>
      <c r="E1" s="20" t="s">
        <v>20</v>
      </c>
      <c r="F1" s="20" t="s">
        <v>21</v>
      </c>
      <c r="G1" s="34" t="s">
        <v>22</v>
      </c>
      <c r="H1" s="45"/>
      <c r="I1" s="45"/>
      <c r="J1" s="45"/>
      <c r="K1" s="45"/>
      <c r="L1" s="45"/>
      <c r="M1" s="45"/>
      <c r="N1" s="45"/>
      <c r="O1" s="45"/>
      <c r="P1" s="45"/>
    </row>
    <row r="2" spans="1:16" x14ac:dyDescent="0.2">
      <c r="A2" s="17">
        <f>'Uurtarief huidig'!A2</f>
        <v>1</v>
      </c>
      <c r="B2" s="17" t="str">
        <f>'Uurtarief huidig'!B2</f>
        <v>medewerker1</v>
      </c>
      <c r="C2" s="43">
        <v>0.05</v>
      </c>
      <c r="D2" s="33">
        <f>'Uurtarief huidig'!F2/(1+'Effect automatisering'!C2)</f>
        <v>952.38095238095229</v>
      </c>
      <c r="E2" s="24">
        <f>'Uurtarief huidig'!K2*(1+'Effect automatisering'!C2)</f>
        <v>157.5</v>
      </c>
      <c r="F2" s="33">
        <f>'Uurtarief huidig'!F2-'Effect automatisering'!D2</f>
        <v>47.619047619047706</v>
      </c>
      <c r="G2" s="7">
        <f>D2*E2-'Uurtarief huidig'!L2</f>
        <v>0</v>
      </c>
      <c r="H2" s="45"/>
      <c r="I2" s="45"/>
      <c r="J2" s="45"/>
      <c r="K2" s="45"/>
      <c r="L2" s="45"/>
      <c r="M2" s="45"/>
      <c r="N2" s="45"/>
      <c r="O2" s="45"/>
      <c r="P2" s="45"/>
    </row>
    <row r="3" spans="1:16" x14ac:dyDescent="0.2">
      <c r="A3" s="17">
        <f>'Uurtarief huidig'!A3</f>
        <v>2</v>
      </c>
      <c r="B3" s="17" t="str">
        <f>'Uurtarief huidig'!B3</f>
        <v>medewerker2</v>
      </c>
      <c r="C3" s="43">
        <v>0.1</v>
      </c>
      <c r="D3" s="33">
        <f>'Uurtarief huidig'!F3/(1+'Effect automatisering'!C3)</f>
        <v>1181.8181818181818</v>
      </c>
      <c r="E3" s="24">
        <f>'Uurtarief huidig'!K3*(1+'Effect automatisering'!C3)</f>
        <v>110.00000000000001</v>
      </c>
      <c r="F3" s="33">
        <f>'Uurtarief huidig'!F3-'Effect automatisering'!D3</f>
        <v>118.18181818181824</v>
      </c>
      <c r="G3" s="7">
        <f>D3*E3-'Uurtarief huidig'!L3</f>
        <v>0</v>
      </c>
      <c r="H3" s="45"/>
      <c r="I3" s="45"/>
      <c r="J3" s="45"/>
      <c r="K3" s="45"/>
      <c r="L3" s="45"/>
      <c r="M3" s="45"/>
      <c r="N3" s="45"/>
      <c r="O3" s="45"/>
      <c r="P3" s="45"/>
    </row>
    <row r="4" spans="1:16" x14ac:dyDescent="0.2">
      <c r="A4" s="17">
        <f>'Uurtarief huidig'!A4</f>
        <v>3</v>
      </c>
      <c r="B4" s="17" t="str">
        <f>'Uurtarief huidig'!B4</f>
        <v>medewerker3</v>
      </c>
      <c r="C4" s="43">
        <v>0.15</v>
      </c>
      <c r="D4" s="33">
        <f>'Uurtarief huidig'!F4/(1+'Effect automatisering'!C4)</f>
        <v>1173.913043478261</v>
      </c>
      <c r="E4" s="24">
        <f>'Uurtarief huidig'!K4*(1+'Effect automatisering'!C4)</f>
        <v>103.49999999999999</v>
      </c>
      <c r="F4" s="33">
        <f>'Uurtarief huidig'!F4-'Effect automatisering'!D4</f>
        <v>176.08695652173901</v>
      </c>
      <c r="G4" s="7">
        <f>D4*E4-'Uurtarief huidig'!L4</f>
        <v>0</v>
      </c>
      <c r="H4" s="45"/>
      <c r="I4" s="45"/>
      <c r="J4" s="45"/>
      <c r="K4" s="45"/>
      <c r="L4" s="45"/>
      <c r="M4" s="45"/>
      <c r="N4" s="45"/>
      <c r="O4" s="45"/>
      <c r="P4" s="45"/>
    </row>
    <row r="5" spans="1:16" x14ac:dyDescent="0.2">
      <c r="A5" s="17">
        <f>'Uurtarief huidig'!A5</f>
        <v>4</v>
      </c>
      <c r="B5" s="17" t="str">
        <f>'Uurtarief huidig'!B5</f>
        <v>medewerker4</v>
      </c>
      <c r="C5" s="43">
        <v>0.15</v>
      </c>
      <c r="D5" s="33">
        <f>'Uurtarief huidig'!F5/(1+'Effect automatisering'!C5)</f>
        <v>1130.4347826086957</v>
      </c>
      <c r="E5" s="24">
        <f>'Uurtarief huidig'!K5*(1+'Effect automatisering'!C5)</f>
        <v>103.49999999999999</v>
      </c>
      <c r="F5" s="33">
        <f>'Uurtarief huidig'!F5-'Effect automatisering'!D5</f>
        <v>169.56521739130426</v>
      </c>
      <c r="G5" s="7">
        <f>D5*E5-'Uurtarief huidig'!L5</f>
        <v>0</v>
      </c>
      <c r="H5" s="45"/>
      <c r="I5" s="45"/>
      <c r="J5" s="45"/>
      <c r="K5" s="45"/>
      <c r="L5" s="45"/>
      <c r="M5" s="45"/>
      <c r="N5" s="45"/>
      <c r="O5" s="45"/>
      <c r="P5" s="45"/>
    </row>
    <row r="6" spans="1:16" x14ac:dyDescent="0.2">
      <c r="A6" s="17">
        <f>'Uurtarief huidig'!A6</f>
        <v>5</v>
      </c>
      <c r="B6" s="17" t="str">
        <f>'Uurtarief huidig'!B6</f>
        <v>medewerker5</v>
      </c>
      <c r="C6" s="43">
        <v>0</v>
      </c>
      <c r="D6" s="33">
        <f>'Uurtarief huidig'!F6/(1+'Effect automatisering'!C6)</f>
        <v>0</v>
      </c>
      <c r="E6" s="24">
        <f>'Uurtarief huidig'!K6*(1+'Effect automatisering'!C6)</f>
        <v>0</v>
      </c>
      <c r="F6" s="33">
        <f>'Uurtarief huidig'!F6-'Effect automatisering'!D6</f>
        <v>0</v>
      </c>
      <c r="G6" s="7">
        <f>D6*E6-'Uurtarief huidig'!L6</f>
        <v>0</v>
      </c>
      <c r="H6" s="45"/>
      <c r="I6" s="45"/>
      <c r="J6" s="45"/>
      <c r="K6" s="45"/>
      <c r="L6" s="45"/>
      <c r="M6" s="45"/>
      <c r="N6" s="45"/>
      <c r="O6" s="45"/>
      <c r="P6" s="45"/>
    </row>
    <row r="7" spans="1:16" x14ac:dyDescent="0.2">
      <c r="A7" s="17">
        <f>'Uurtarief huidig'!A7</f>
        <v>6</v>
      </c>
      <c r="B7" s="17" t="str">
        <f>'Uurtarief huidig'!B7</f>
        <v>medewerker6</v>
      </c>
      <c r="C7" s="43">
        <v>0</v>
      </c>
      <c r="D7" s="33">
        <f>'Uurtarief huidig'!F7/(1+'Effect automatisering'!C7)</f>
        <v>0</v>
      </c>
      <c r="E7" s="24">
        <f>'Uurtarief huidig'!K7*(1+'Effect automatisering'!C7)</f>
        <v>0</v>
      </c>
      <c r="F7" s="33">
        <f>'Uurtarief huidig'!F7-'Effect automatisering'!D7</f>
        <v>0</v>
      </c>
      <c r="G7" s="7">
        <f>D7*E7-'Uurtarief huidig'!L7</f>
        <v>0</v>
      </c>
      <c r="H7" s="45"/>
      <c r="I7" s="45"/>
      <c r="J7" s="45"/>
      <c r="K7" s="45"/>
      <c r="L7" s="45"/>
      <c r="M7" s="45"/>
      <c r="N7" s="45"/>
      <c r="O7" s="45"/>
      <c r="P7" s="45"/>
    </row>
    <row r="8" spans="1:16" x14ac:dyDescent="0.2">
      <c r="A8" s="17">
        <f>'Uurtarief huidig'!A8</f>
        <v>7</v>
      </c>
      <c r="B8" s="17" t="str">
        <f>'Uurtarief huidig'!B8</f>
        <v>medewerker7</v>
      </c>
      <c r="C8" s="43">
        <v>0</v>
      </c>
      <c r="D8" s="33">
        <f>'Uurtarief huidig'!F8/(1+'Effect automatisering'!C8)</f>
        <v>0</v>
      </c>
      <c r="E8" s="24">
        <f>'Uurtarief huidig'!K8*(1+'Effect automatisering'!C8)</f>
        <v>0</v>
      </c>
      <c r="F8" s="33">
        <f>'Uurtarief huidig'!F8-'Effect automatisering'!D8</f>
        <v>0</v>
      </c>
      <c r="G8" s="7">
        <f>D8*E8-'Uurtarief huidig'!L8</f>
        <v>0</v>
      </c>
      <c r="H8" s="45"/>
      <c r="I8" s="45"/>
      <c r="J8" s="45"/>
      <c r="K8" s="45"/>
      <c r="L8" s="45"/>
      <c r="M8" s="45"/>
      <c r="N8" s="45"/>
      <c r="O8" s="45"/>
      <c r="P8" s="45"/>
    </row>
    <row r="9" spans="1:16" x14ac:dyDescent="0.2">
      <c r="A9" s="17">
        <f>'Uurtarief huidig'!A9</f>
        <v>8</v>
      </c>
      <c r="B9" s="17" t="str">
        <f>'Uurtarief huidig'!B9</f>
        <v>medewerker8</v>
      </c>
      <c r="C9" s="43">
        <v>0</v>
      </c>
      <c r="D9" s="33">
        <f>'Uurtarief huidig'!F9/(1+'Effect automatisering'!C9)</f>
        <v>0</v>
      </c>
      <c r="E9" s="24">
        <f>'Uurtarief huidig'!K9*(1+'Effect automatisering'!C9)</f>
        <v>0</v>
      </c>
      <c r="F9" s="33">
        <f>'Uurtarief huidig'!F9-'Effect automatisering'!D9</f>
        <v>0</v>
      </c>
      <c r="G9" s="7">
        <f>D9*E9-'Uurtarief huidig'!L9</f>
        <v>0</v>
      </c>
      <c r="H9" s="45"/>
      <c r="I9" s="45"/>
      <c r="J9" s="45"/>
      <c r="K9" s="45"/>
      <c r="L9" s="45"/>
      <c r="M9" s="45"/>
      <c r="N9" s="45"/>
      <c r="O9" s="45"/>
      <c r="P9" s="45"/>
    </row>
    <row r="10" spans="1:16" x14ac:dyDescent="0.2">
      <c r="A10" s="17">
        <f>'Uurtarief huidig'!A10</f>
        <v>9</v>
      </c>
      <c r="B10" s="17" t="str">
        <f>'Uurtarief huidig'!B10</f>
        <v>medewerker9</v>
      </c>
      <c r="C10" s="43">
        <v>0</v>
      </c>
      <c r="D10" s="33">
        <f>'Uurtarief huidig'!F10/(1+'Effect automatisering'!C10)</f>
        <v>0</v>
      </c>
      <c r="E10" s="24">
        <f>'Uurtarief huidig'!K10*(1+'Effect automatisering'!C10)</f>
        <v>0</v>
      </c>
      <c r="F10" s="33">
        <f>'Uurtarief huidig'!F10-'Effect automatisering'!D10</f>
        <v>0</v>
      </c>
      <c r="G10" s="7">
        <f>D10*E10-'Uurtarief huidig'!L10</f>
        <v>0</v>
      </c>
      <c r="H10" s="45"/>
      <c r="I10" s="45"/>
      <c r="J10" s="45"/>
      <c r="K10" s="45"/>
      <c r="L10" s="45"/>
      <c r="M10" s="45"/>
      <c r="N10" s="45"/>
      <c r="O10" s="45"/>
      <c r="P10" s="45"/>
    </row>
    <row r="11" spans="1:16" x14ac:dyDescent="0.2">
      <c r="A11" s="17">
        <f>'Uurtarief huidig'!A11</f>
        <v>10</v>
      </c>
      <c r="B11" s="17" t="str">
        <f>'Uurtarief huidig'!B11</f>
        <v>medewerker10</v>
      </c>
      <c r="C11" s="43">
        <v>0</v>
      </c>
      <c r="D11" s="33">
        <f>'Uurtarief huidig'!F11/(1+'Effect automatisering'!C11)</f>
        <v>0</v>
      </c>
      <c r="E11" s="24">
        <f>'Uurtarief huidig'!K11*(1+'Effect automatisering'!C11)</f>
        <v>0</v>
      </c>
      <c r="F11" s="33">
        <f>'Uurtarief huidig'!F11-'Effect automatisering'!D11</f>
        <v>0</v>
      </c>
      <c r="G11" s="7">
        <f>D11*E11-'Uurtarief huidig'!L11</f>
        <v>0</v>
      </c>
      <c r="H11" s="45"/>
      <c r="I11" s="45"/>
      <c r="J11" s="45"/>
      <c r="K11" s="45"/>
      <c r="L11" s="45"/>
      <c r="M11" s="45"/>
      <c r="N11" s="45"/>
      <c r="O11" s="45"/>
      <c r="P11" s="45"/>
    </row>
    <row r="12" spans="1:16" x14ac:dyDescent="0.2">
      <c r="A12" s="17">
        <f>'Uurtarief huidig'!A12</f>
        <v>11</v>
      </c>
      <c r="B12" s="17" t="str">
        <f>'Uurtarief huidig'!B12</f>
        <v>medewerker11</v>
      </c>
      <c r="C12" s="43">
        <v>0</v>
      </c>
      <c r="D12" s="33">
        <f>'Uurtarief huidig'!F12/(1+'Effect automatisering'!C12)</f>
        <v>0</v>
      </c>
      <c r="E12" s="24">
        <f>'Uurtarief huidig'!K12*(1+'Effect automatisering'!C12)</f>
        <v>0</v>
      </c>
      <c r="F12" s="33">
        <f>'Uurtarief huidig'!F12-'Effect automatisering'!D12</f>
        <v>0</v>
      </c>
      <c r="G12" s="7">
        <f>D12*E12-'Uurtarief huidig'!L12</f>
        <v>0</v>
      </c>
      <c r="H12" s="45"/>
      <c r="I12" s="45"/>
      <c r="J12" s="45"/>
      <c r="K12" s="45"/>
      <c r="L12" s="45"/>
      <c r="M12" s="45"/>
      <c r="N12" s="45"/>
      <c r="O12" s="45"/>
      <c r="P12" s="45"/>
    </row>
    <row r="13" spans="1:16" x14ac:dyDescent="0.2">
      <c r="A13" s="17">
        <f>'Uurtarief huidig'!A13</f>
        <v>12</v>
      </c>
      <c r="B13" s="17" t="str">
        <f>'Uurtarief huidig'!B13</f>
        <v>medewerker12</v>
      </c>
      <c r="C13" s="43">
        <v>0</v>
      </c>
      <c r="D13" s="33">
        <f>'Uurtarief huidig'!F13/(1+'Effect automatisering'!C13)</f>
        <v>0</v>
      </c>
      <c r="E13" s="24">
        <f>'Uurtarief huidig'!K13*(1+'Effect automatisering'!C13)</f>
        <v>0</v>
      </c>
      <c r="F13" s="33">
        <f>'Uurtarief huidig'!F13-'Effect automatisering'!D13</f>
        <v>0</v>
      </c>
      <c r="G13" s="7">
        <f>D13*E13-'Uurtarief huidig'!L13</f>
        <v>0</v>
      </c>
      <c r="H13" s="45"/>
      <c r="I13" s="45"/>
      <c r="J13" s="45"/>
      <c r="K13" s="45"/>
      <c r="L13" s="45"/>
      <c r="M13" s="45"/>
      <c r="N13" s="45"/>
      <c r="O13" s="45"/>
      <c r="P13" s="45"/>
    </row>
    <row r="14" spans="1:16" x14ac:dyDescent="0.2">
      <c r="A14" s="17">
        <f>'Uurtarief huidig'!A14</f>
        <v>13</v>
      </c>
      <c r="B14" s="17" t="str">
        <f>'Uurtarief huidig'!B14</f>
        <v>medewerker13</v>
      </c>
      <c r="C14" s="43">
        <v>0</v>
      </c>
      <c r="D14" s="33">
        <f>'Uurtarief huidig'!F14/(1+'Effect automatisering'!C14)</f>
        <v>0</v>
      </c>
      <c r="E14" s="24">
        <f>'Uurtarief huidig'!K14*(1+'Effect automatisering'!C14)</f>
        <v>0</v>
      </c>
      <c r="F14" s="33">
        <f>'Uurtarief huidig'!F14-'Effect automatisering'!D14</f>
        <v>0</v>
      </c>
      <c r="G14" s="7">
        <f>D14*E14-'Uurtarief huidig'!L14</f>
        <v>0</v>
      </c>
      <c r="H14" s="45"/>
      <c r="I14" s="45"/>
      <c r="J14" s="45"/>
      <c r="K14" s="45"/>
      <c r="L14" s="45"/>
      <c r="M14" s="45"/>
      <c r="N14" s="45"/>
      <c r="O14" s="45"/>
      <c r="P14" s="45"/>
    </row>
    <row r="15" spans="1:16" x14ac:dyDescent="0.2">
      <c r="A15" s="17">
        <f>'Uurtarief huidig'!A15</f>
        <v>14</v>
      </c>
      <c r="B15" s="17" t="str">
        <f>'Uurtarief huidig'!B15</f>
        <v>medewerker14</v>
      </c>
      <c r="C15" s="43">
        <v>0</v>
      </c>
      <c r="D15" s="33">
        <f>'Uurtarief huidig'!F15/(1+'Effect automatisering'!C15)</f>
        <v>0</v>
      </c>
      <c r="E15" s="24">
        <f>'Uurtarief huidig'!K15*(1+'Effect automatisering'!C15)</f>
        <v>0</v>
      </c>
      <c r="F15" s="33">
        <f>'Uurtarief huidig'!F15-'Effect automatisering'!D15</f>
        <v>0</v>
      </c>
      <c r="G15" s="7">
        <f>D15*E15-'Uurtarief huidig'!L15</f>
        <v>0</v>
      </c>
      <c r="H15" s="45"/>
      <c r="I15" s="45"/>
      <c r="J15" s="45"/>
      <c r="K15" s="45"/>
      <c r="L15" s="45"/>
      <c r="M15" s="45"/>
      <c r="N15" s="45"/>
      <c r="O15" s="45"/>
      <c r="P15" s="45"/>
    </row>
    <row r="16" spans="1:16" x14ac:dyDescent="0.2">
      <c r="A16" s="17">
        <f>'Uurtarief huidig'!A16</f>
        <v>15</v>
      </c>
      <c r="B16" s="17" t="str">
        <f>'Uurtarief huidig'!B16</f>
        <v>medewerker15</v>
      </c>
      <c r="C16" s="43">
        <v>0</v>
      </c>
      <c r="D16" s="33">
        <f>'Uurtarief huidig'!F16/(1+'Effect automatisering'!C16)</f>
        <v>0</v>
      </c>
      <c r="E16" s="24">
        <f>'Uurtarief huidig'!K16*(1+'Effect automatisering'!C16)</f>
        <v>0</v>
      </c>
      <c r="F16" s="33">
        <f>'Uurtarief huidig'!F16-'Effect automatisering'!D16</f>
        <v>0</v>
      </c>
      <c r="G16" s="7">
        <f>D16*E16-'Uurtarief huidig'!L16</f>
        <v>0</v>
      </c>
      <c r="H16" s="45"/>
      <c r="I16" s="45"/>
      <c r="J16" s="45"/>
      <c r="K16" s="45"/>
      <c r="L16" s="45"/>
      <c r="M16" s="45"/>
      <c r="N16" s="45"/>
      <c r="O16" s="45"/>
      <c r="P16" s="45"/>
    </row>
    <row r="17" spans="1:16" x14ac:dyDescent="0.2">
      <c r="A17" s="17">
        <f>'Uurtarief huidig'!A17</f>
        <v>16</v>
      </c>
      <c r="B17" s="17" t="str">
        <f>'Uurtarief huidig'!B17</f>
        <v>medewerker16</v>
      </c>
      <c r="C17" s="43">
        <v>0</v>
      </c>
      <c r="D17" s="33">
        <f>'Uurtarief huidig'!F17/(1+'Effect automatisering'!C17)</f>
        <v>0</v>
      </c>
      <c r="E17" s="24">
        <f>'Uurtarief huidig'!K17*(1+'Effect automatisering'!C17)</f>
        <v>0</v>
      </c>
      <c r="F17" s="33">
        <f>'Uurtarief huidig'!F17-'Effect automatisering'!D17</f>
        <v>0</v>
      </c>
      <c r="G17" s="7">
        <f>D17*E17-'Uurtarief huidig'!L17</f>
        <v>0</v>
      </c>
      <c r="H17" s="45"/>
      <c r="I17" s="45"/>
      <c r="J17" s="45"/>
      <c r="K17" s="45"/>
      <c r="L17" s="45"/>
      <c r="M17" s="45"/>
      <c r="N17" s="45"/>
      <c r="O17" s="45"/>
      <c r="P17" s="45"/>
    </row>
    <row r="18" spans="1:16" x14ac:dyDescent="0.2">
      <c r="A18" s="17">
        <f>'Uurtarief huidig'!A18</f>
        <v>17</v>
      </c>
      <c r="B18" s="17" t="str">
        <f>'Uurtarief huidig'!B18</f>
        <v>medewerker17</v>
      </c>
      <c r="C18" s="43">
        <v>0</v>
      </c>
      <c r="D18" s="33">
        <f>'Uurtarief huidig'!F18/(1+'Effect automatisering'!C18)</f>
        <v>0</v>
      </c>
      <c r="E18" s="24">
        <f>'Uurtarief huidig'!K18*(1+'Effect automatisering'!C18)</f>
        <v>0</v>
      </c>
      <c r="F18" s="33">
        <f>'Uurtarief huidig'!F18-'Effect automatisering'!D18</f>
        <v>0</v>
      </c>
      <c r="G18" s="7">
        <f>D18*E18-'Uurtarief huidig'!L18</f>
        <v>0</v>
      </c>
      <c r="H18" s="45"/>
      <c r="I18" s="45"/>
      <c r="J18" s="45"/>
      <c r="K18" s="45"/>
      <c r="L18" s="45"/>
      <c r="M18" s="45"/>
      <c r="N18" s="45"/>
      <c r="O18" s="45"/>
      <c r="P18" s="45"/>
    </row>
    <row r="19" spans="1:16" x14ac:dyDescent="0.2">
      <c r="A19" s="17">
        <f>'Uurtarief huidig'!A19</f>
        <v>18</v>
      </c>
      <c r="B19" s="17" t="str">
        <f>'Uurtarief huidig'!B19</f>
        <v>medewerker18</v>
      </c>
      <c r="C19" s="43">
        <v>0</v>
      </c>
      <c r="D19" s="33">
        <f>'Uurtarief huidig'!F19/(1+'Effect automatisering'!C19)</f>
        <v>0</v>
      </c>
      <c r="E19" s="24">
        <f>'Uurtarief huidig'!K19*(1+'Effect automatisering'!C19)</f>
        <v>0</v>
      </c>
      <c r="F19" s="33">
        <f>'Uurtarief huidig'!F19-'Effect automatisering'!D19</f>
        <v>0</v>
      </c>
      <c r="G19" s="7">
        <f>D19*E19-'Uurtarief huidig'!L19</f>
        <v>0</v>
      </c>
      <c r="H19" s="45"/>
      <c r="I19" s="45"/>
      <c r="J19" s="45"/>
      <c r="K19" s="45"/>
      <c r="L19" s="45"/>
      <c r="M19" s="45"/>
      <c r="N19" s="45"/>
      <c r="O19" s="45"/>
      <c r="P19" s="45"/>
    </row>
    <row r="20" spans="1:16" x14ac:dyDescent="0.2">
      <c r="A20" s="17">
        <f>'Uurtarief huidig'!A20</f>
        <v>19</v>
      </c>
      <c r="B20" s="17" t="str">
        <f>'Uurtarief huidig'!B20</f>
        <v>medewerker19</v>
      </c>
      <c r="C20" s="43">
        <v>0</v>
      </c>
      <c r="D20" s="33">
        <f>'Uurtarief huidig'!F20/(1+'Effect automatisering'!C20)</f>
        <v>0</v>
      </c>
      <c r="E20" s="24">
        <f>'Uurtarief huidig'!K20*(1+'Effect automatisering'!C20)</f>
        <v>0</v>
      </c>
      <c r="F20" s="33">
        <f>'Uurtarief huidig'!F20-'Effect automatisering'!D20</f>
        <v>0</v>
      </c>
      <c r="G20" s="7">
        <f>D20*E20-'Uurtarief huidig'!L20</f>
        <v>0</v>
      </c>
      <c r="H20" s="45"/>
      <c r="I20" s="45"/>
      <c r="J20" s="45"/>
      <c r="K20" s="45"/>
      <c r="L20" s="45"/>
      <c r="M20" s="45"/>
      <c r="N20" s="45"/>
      <c r="O20" s="45"/>
      <c r="P20" s="45"/>
    </row>
    <row r="21" spans="1:16" x14ac:dyDescent="0.2">
      <c r="A21" s="17">
        <f>'Uurtarief huidig'!A21</f>
        <v>20</v>
      </c>
      <c r="B21" s="17" t="str">
        <f>'Uurtarief huidig'!B21</f>
        <v>medewerker20</v>
      </c>
      <c r="C21" s="43">
        <v>0</v>
      </c>
      <c r="D21" s="33">
        <f>'Uurtarief huidig'!F21/(1+'Effect automatisering'!C21)</f>
        <v>0</v>
      </c>
      <c r="E21" s="24">
        <f>'Uurtarief huidig'!K21*(1+'Effect automatisering'!C21)</f>
        <v>0</v>
      </c>
      <c r="F21" s="33">
        <f>'Uurtarief huidig'!F21-'Effect automatisering'!D21</f>
        <v>0</v>
      </c>
      <c r="G21" s="7">
        <f>D21*E21-'Uurtarief huidig'!L21</f>
        <v>0</v>
      </c>
      <c r="H21" s="45"/>
      <c r="I21" s="45"/>
      <c r="J21" s="45"/>
      <c r="K21" s="45"/>
      <c r="L21" s="45"/>
      <c r="M21" s="45"/>
      <c r="N21" s="45"/>
      <c r="O21" s="45"/>
      <c r="P21" s="45"/>
    </row>
    <row r="22" spans="1:16" x14ac:dyDescent="0.2">
      <c r="A22" s="35"/>
      <c r="B22" s="35"/>
      <c r="C22" s="35"/>
      <c r="D22" s="35"/>
      <c r="E22" s="35"/>
      <c r="F22" s="35"/>
      <c r="G22" s="36"/>
      <c r="H22" s="45"/>
      <c r="I22" s="45"/>
      <c r="J22" s="45"/>
      <c r="K22" s="45"/>
      <c r="L22" s="45"/>
      <c r="M22" s="45"/>
      <c r="N22" s="45"/>
      <c r="O22" s="45"/>
      <c r="P22" s="45"/>
    </row>
    <row r="23" spans="1:16" x14ac:dyDescent="0.2">
      <c r="A23" s="35"/>
      <c r="B23" s="35"/>
      <c r="C23" s="35"/>
      <c r="D23" s="35"/>
      <c r="E23" s="35"/>
      <c r="F23" s="35"/>
      <c r="G23" s="36"/>
      <c r="H23" s="45"/>
      <c r="I23" s="45"/>
      <c r="J23" s="45"/>
      <c r="K23" s="45"/>
      <c r="L23" s="45"/>
      <c r="M23" s="45"/>
      <c r="N23" s="45"/>
      <c r="O23" s="45"/>
      <c r="P23" s="45"/>
    </row>
    <row r="24" spans="1:16" x14ac:dyDescent="0.2">
      <c r="A24" s="35"/>
      <c r="B24" s="35"/>
      <c r="C24" s="35"/>
      <c r="D24" s="35"/>
      <c r="E24" s="35"/>
      <c r="F24" s="35"/>
      <c r="G24" s="36"/>
      <c r="H24" s="45"/>
      <c r="I24" s="45"/>
      <c r="J24" s="45"/>
      <c r="K24" s="45"/>
      <c r="L24" s="45"/>
      <c r="M24" s="45"/>
      <c r="N24" s="45"/>
      <c r="O24" s="45"/>
      <c r="P24" s="45"/>
    </row>
    <row r="25" spans="1:16" x14ac:dyDescent="0.2">
      <c r="A25" s="35"/>
      <c r="B25" s="35"/>
      <c r="C25" s="35"/>
      <c r="D25" s="35"/>
      <c r="E25" s="35"/>
      <c r="F25" s="35"/>
      <c r="G25" s="36"/>
      <c r="H25" s="45"/>
      <c r="I25" s="45"/>
      <c r="J25" s="45"/>
      <c r="K25" s="45"/>
      <c r="L25" s="45"/>
      <c r="M25" s="45"/>
      <c r="N25" s="45"/>
      <c r="O25" s="45"/>
      <c r="P25" s="45"/>
    </row>
    <row r="26" spans="1:16" x14ac:dyDescent="0.2">
      <c r="A26" s="35"/>
      <c r="B26" s="35"/>
      <c r="C26" s="35"/>
      <c r="D26" s="35"/>
      <c r="E26" s="35"/>
      <c r="F26" s="35"/>
      <c r="G26" s="36"/>
      <c r="H26" s="45"/>
      <c r="I26" s="45"/>
      <c r="J26" s="45"/>
      <c r="K26" s="45"/>
      <c r="L26" s="45"/>
      <c r="M26" s="45"/>
      <c r="N26" s="45"/>
      <c r="O26" s="45"/>
      <c r="P26" s="45"/>
    </row>
    <row r="27" spans="1:16" x14ac:dyDescent="0.2">
      <c r="A27" s="35"/>
      <c r="B27" s="35"/>
      <c r="C27" s="35"/>
      <c r="D27" s="35"/>
      <c r="E27" s="35"/>
      <c r="F27" s="35"/>
      <c r="G27" s="36"/>
      <c r="H27" s="45"/>
      <c r="I27" s="45"/>
      <c r="J27" s="45"/>
      <c r="K27" s="45"/>
      <c r="L27" s="45"/>
      <c r="M27" s="45"/>
      <c r="N27" s="45"/>
      <c r="O27" s="45"/>
      <c r="P27" s="45"/>
    </row>
    <row r="28" spans="1:16" x14ac:dyDescent="0.2">
      <c r="A28" s="35"/>
      <c r="B28" s="35"/>
      <c r="C28" s="35"/>
      <c r="D28" s="35"/>
      <c r="E28" s="35"/>
      <c r="F28" s="35"/>
      <c r="G28" s="36"/>
      <c r="H28" s="45"/>
      <c r="I28" s="45"/>
      <c r="J28" s="45"/>
      <c r="K28" s="45"/>
      <c r="L28" s="45"/>
      <c r="M28" s="45"/>
      <c r="N28" s="45"/>
      <c r="O28" s="45"/>
      <c r="P28" s="45"/>
    </row>
  </sheetData>
  <sheetProtection sheet="1" objects="1" scenarios="1" selectLockedCells="1"/>
  <mergeCells count="1">
    <mergeCell ref="H1:P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D29B2-5691-4B58-A2D9-282BD08EF1CF}">
  <dimension ref="A1:R27"/>
  <sheetViews>
    <sheetView workbookViewId="0">
      <selection activeCell="G5" sqref="G5"/>
    </sheetView>
  </sheetViews>
  <sheetFormatPr defaultRowHeight="12.75" x14ac:dyDescent="0.2"/>
  <cols>
    <col min="1" max="1" width="9.140625" style="3"/>
    <col min="2" max="2" width="13.140625" style="3" customWidth="1"/>
    <col min="3" max="4" width="13.85546875" style="3" customWidth="1"/>
    <col min="5" max="5" width="11.5703125" style="3" customWidth="1"/>
    <col min="6" max="7" width="9.42578125" style="3" customWidth="1"/>
    <col min="8" max="8" width="9" style="3" customWidth="1"/>
    <col min="9" max="9" width="8.85546875" style="3" customWidth="1"/>
    <col min="10" max="11" width="10.85546875" style="3" customWidth="1"/>
    <col min="12" max="12" width="13.140625" style="3" customWidth="1"/>
    <col min="13" max="14" width="9.28515625" style="3" customWidth="1"/>
    <col min="15" max="15" width="9.140625" style="3" customWidth="1"/>
    <col min="16" max="16" width="14.7109375" style="3" customWidth="1"/>
    <col min="17" max="16384" width="9.140625" style="3"/>
  </cols>
  <sheetData>
    <row r="1" spans="1:18" s="4" customFormat="1" ht="40.5" customHeight="1" x14ac:dyDescent="0.2">
      <c r="A1" s="29"/>
      <c r="B1" s="29"/>
      <c r="C1" s="38" t="s">
        <v>27</v>
      </c>
      <c r="D1" s="38" t="s">
        <v>29</v>
      </c>
      <c r="E1" s="38" t="s">
        <v>33</v>
      </c>
      <c r="F1" s="38" t="s">
        <v>30</v>
      </c>
      <c r="G1" s="38" t="s">
        <v>31</v>
      </c>
      <c r="H1" s="38" t="s">
        <v>32</v>
      </c>
      <c r="I1" s="38" t="s">
        <v>24</v>
      </c>
      <c r="J1" s="38" t="s">
        <v>46</v>
      </c>
      <c r="K1" s="38" t="s">
        <v>28</v>
      </c>
      <c r="L1" s="38" t="s">
        <v>43</v>
      </c>
      <c r="M1" s="38" t="s">
        <v>25</v>
      </c>
      <c r="N1" s="38" t="s">
        <v>47</v>
      </c>
      <c r="O1" s="38" t="s">
        <v>26</v>
      </c>
      <c r="P1" s="38" t="s">
        <v>48</v>
      </c>
      <c r="Q1" s="61"/>
      <c r="R1" s="61"/>
    </row>
    <row r="2" spans="1:18" x14ac:dyDescent="0.2">
      <c r="A2" s="17">
        <f>'Uurtarief huidig'!A2</f>
        <v>1</v>
      </c>
      <c r="B2" s="17" t="str">
        <f>'Uurtarief huidig'!B2</f>
        <v>medewerker1</v>
      </c>
      <c r="C2" s="17">
        <f>'Uurtarief huidig'!D2</f>
        <v>1750</v>
      </c>
      <c r="D2" s="17">
        <f>'Uurtarief huidig'!F2</f>
        <v>1000</v>
      </c>
      <c r="E2" s="37">
        <v>0</v>
      </c>
      <c r="F2" s="24">
        <f>E2*'Uurtarief huidig'!E2</f>
        <v>0</v>
      </c>
      <c r="G2" s="57">
        <v>0</v>
      </c>
      <c r="H2" s="24">
        <f>F2+G2</f>
        <v>0</v>
      </c>
      <c r="I2" s="17">
        <f>C2-E2</f>
        <v>1750</v>
      </c>
      <c r="J2" s="33">
        <f>'Effect automatisering'!D2</f>
        <v>952.38095238095229</v>
      </c>
      <c r="K2" s="37">
        <v>24</v>
      </c>
      <c r="L2" s="33">
        <f>J2+K2</f>
        <v>976.38095238095229</v>
      </c>
      <c r="M2" s="33">
        <f>I2-J2-K2</f>
        <v>773.61904761904771</v>
      </c>
      <c r="N2" s="24">
        <f>J2*'Effect automatisering'!E2</f>
        <v>150000</v>
      </c>
      <c r="O2" s="24">
        <f>K2*'Effect automatisering'!E2</f>
        <v>3780</v>
      </c>
      <c r="P2" s="24">
        <f>N2+O2</f>
        <v>153780</v>
      </c>
      <c r="Q2" s="59"/>
      <c r="R2" s="59"/>
    </row>
    <row r="3" spans="1:18" x14ac:dyDescent="0.2">
      <c r="A3" s="17">
        <f>'Uurtarief huidig'!A3</f>
        <v>2</v>
      </c>
      <c r="B3" s="17" t="str">
        <f>'Uurtarief huidig'!B3</f>
        <v>medewerker2</v>
      </c>
      <c r="C3" s="17">
        <f>'Uurtarief huidig'!D3</f>
        <v>1750</v>
      </c>
      <c r="D3" s="17">
        <f>'Uurtarief huidig'!F3</f>
        <v>1300</v>
      </c>
      <c r="E3" s="37">
        <v>0</v>
      </c>
      <c r="F3" s="24">
        <f>E3*'Uurtarief huidig'!E3</f>
        <v>0</v>
      </c>
      <c r="G3" s="57">
        <v>0</v>
      </c>
      <c r="H3" s="24">
        <f t="shared" ref="H3:H21" si="0">F3+G3</f>
        <v>0</v>
      </c>
      <c r="I3" s="17">
        <f t="shared" ref="I3:I21" si="1">C3-E3</f>
        <v>1750</v>
      </c>
      <c r="J3" s="33">
        <f>'Effect automatisering'!D3</f>
        <v>1181.8181818181818</v>
      </c>
      <c r="K3" s="37">
        <v>59</v>
      </c>
      <c r="L3" s="33">
        <f t="shared" ref="L3:L21" si="2">J3+K3</f>
        <v>1240.8181818181818</v>
      </c>
      <c r="M3" s="33">
        <f>I3-J3-K3</f>
        <v>509.18181818181824</v>
      </c>
      <c r="N3" s="24">
        <f>J3*'Effect automatisering'!E3</f>
        <v>130000.00000000001</v>
      </c>
      <c r="O3" s="24">
        <f>K3*'Effect automatisering'!E3</f>
        <v>6490.0000000000009</v>
      </c>
      <c r="P3" s="24">
        <f t="shared" ref="P3:P21" si="3">N3+O3</f>
        <v>136490.00000000003</v>
      </c>
      <c r="Q3" s="59"/>
      <c r="R3" s="59"/>
    </row>
    <row r="4" spans="1:18" x14ac:dyDescent="0.2">
      <c r="A4" s="17">
        <f>'Uurtarief huidig'!A4</f>
        <v>3</v>
      </c>
      <c r="B4" s="17" t="str">
        <f>'Uurtarief huidig'!B4</f>
        <v>medewerker3</v>
      </c>
      <c r="C4" s="17">
        <f>'Uurtarief huidig'!D4</f>
        <v>1750</v>
      </c>
      <c r="D4" s="17">
        <f>'Uurtarief huidig'!F4</f>
        <v>1350</v>
      </c>
      <c r="E4" s="37">
        <v>0</v>
      </c>
      <c r="F4" s="24">
        <f>E4*'Uurtarief huidig'!E4</f>
        <v>0</v>
      </c>
      <c r="G4" s="57">
        <v>0</v>
      </c>
      <c r="H4" s="24">
        <f t="shared" si="0"/>
        <v>0</v>
      </c>
      <c r="I4" s="17">
        <f t="shared" si="1"/>
        <v>1750</v>
      </c>
      <c r="J4" s="33">
        <f>'Effect automatisering'!D4</f>
        <v>1173.913043478261</v>
      </c>
      <c r="K4" s="37">
        <v>88</v>
      </c>
      <c r="L4" s="33">
        <f t="shared" si="2"/>
        <v>1261.913043478261</v>
      </c>
      <c r="M4" s="33">
        <f>I4-J4-K4</f>
        <v>488.08695652173901</v>
      </c>
      <c r="N4" s="24">
        <f>J4*'Effect automatisering'!E4</f>
        <v>121500</v>
      </c>
      <c r="O4" s="24">
        <f>K4*'Effect automatisering'!E4</f>
        <v>9107.9999999999982</v>
      </c>
      <c r="P4" s="24">
        <f t="shared" si="3"/>
        <v>130608</v>
      </c>
      <c r="Q4" s="59"/>
      <c r="R4" s="59"/>
    </row>
    <row r="5" spans="1:18" x14ac:dyDescent="0.2">
      <c r="A5" s="17">
        <f>'Uurtarief huidig'!A5</f>
        <v>4</v>
      </c>
      <c r="B5" s="17" t="str">
        <f>'Uurtarief huidig'!B5</f>
        <v>medewerker4</v>
      </c>
      <c r="C5" s="17">
        <f>'Uurtarief huidig'!D5</f>
        <v>1750</v>
      </c>
      <c r="D5" s="17">
        <f>'Uurtarief huidig'!F5</f>
        <v>1300</v>
      </c>
      <c r="E5" s="37">
        <v>150</v>
      </c>
      <c r="F5" s="24">
        <f>E5*'Uurtarief huidig'!E5</f>
        <v>4285.7142857142862</v>
      </c>
      <c r="G5" s="57">
        <v>1000</v>
      </c>
      <c r="H5" s="24">
        <f t="shared" si="0"/>
        <v>5285.7142857142862</v>
      </c>
      <c r="I5" s="17">
        <f t="shared" si="1"/>
        <v>1600</v>
      </c>
      <c r="J5" s="33">
        <f>'Effect automatisering'!D5</f>
        <v>1130.4347826086957</v>
      </c>
      <c r="K5" s="37">
        <v>0</v>
      </c>
      <c r="L5" s="33">
        <f t="shared" si="2"/>
        <v>1130.4347826086957</v>
      </c>
      <c r="M5" s="33">
        <f>I5-J5-K5</f>
        <v>469.56521739130426</v>
      </c>
      <c r="N5" s="24">
        <f>J5*'Effect automatisering'!E5</f>
        <v>117000</v>
      </c>
      <c r="O5" s="24">
        <f>K5*'Effect automatisering'!E5</f>
        <v>0</v>
      </c>
      <c r="P5" s="24">
        <f t="shared" si="3"/>
        <v>117000</v>
      </c>
      <c r="Q5" s="59"/>
      <c r="R5" s="59"/>
    </row>
    <row r="6" spans="1:18" x14ac:dyDescent="0.2">
      <c r="A6" s="17">
        <f>'Uurtarief huidig'!A6</f>
        <v>5</v>
      </c>
      <c r="B6" s="17" t="str">
        <f>'Uurtarief huidig'!B6</f>
        <v>medewerker5</v>
      </c>
      <c r="C6" s="17">
        <f>'Uurtarief huidig'!D6</f>
        <v>1750</v>
      </c>
      <c r="D6" s="17">
        <f>'Uurtarief huidig'!F6</f>
        <v>0</v>
      </c>
      <c r="E6" s="37">
        <v>0</v>
      </c>
      <c r="F6" s="24">
        <f>E6*'Uurtarief huidig'!E6</f>
        <v>0</v>
      </c>
      <c r="G6" s="57">
        <v>0</v>
      </c>
      <c r="H6" s="24">
        <f t="shared" si="0"/>
        <v>0</v>
      </c>
      <c r="I6" s="17">
        <f t="shared" si="1"/>
        <v>1750</v>
      </c>
      <c r="J6" s="33">
        <f>'Effect automatisering'!D6</f>
        <v>0</v>
      </c>
      <c r="K6" s="37">
        <v>0</v>
      </c>
      <c r="L6" s="33">
        <f t="shared" si="2"/>
        <v>0</v>
      </c>
      <c r="M6" s="33">
        <f t="shared" ref="M6:M21" si="4">I6-J6-K6</f>
        <v>1750</v>
      </c>
      <c r="N6" s="24">
        <f>J6*'Effect automatisering'!E6</f>
        <v>0</v>
      </c>
      <c r="O6" s="24">
        <f>K6*'Effect automatisering'!E6</f>
        <v>0</v>
      </c>
      <c r="P6" s="24">
        <f t="shared" si="3"/>
        <v>0</v>
      </c>
      <c r="Q6" s="59"/>
      <c r="R6" s="59"/>
    </row>
    <row r="7" spans="1:18" x14ac:dyDescent="0.2">
      <c r="A7" s="17">
        <f>'Uurtarief huidig'!A7</f>
        <v>6</v>
      </c>
      <c r="B7" s="17" t="str">
        <f>'Uurtarief huidig'!B7</f>
        <v>medewerker6</v>
      </c>
      <c r="C7" s="17">
        <f>'Uurtarief huidig'!D7</f>
        <v>0</v>
      </c>
      <c r="D7" s="17">
        <f>'Uurtarief huidig'!F7</f>
        <v>0</v>
      </c>
      <c r="E7" s="37">
        <v>0</v>
      </c>
      <c r="F7" s="24">
        <f>E7*'Uurtarief huidig'!E7</f>
        <v>0</v>
      </c>
      <c r="G7" s="57">
        <v>0</v>
      </c>
      <c r="H7" s="24">
        <f t="shared" si="0"/>
        <v>0</v>
      </c>
      <c r="I7" s="17">
        <f t="shared" si="1"/>
        <v>0</v>
      </c>
      <c r="J7" s="33">
        <f>'Effect automatisering'!D7</f>
        <v>0</v>
      </c>
      <c r="K7" s="37">
        <v>0</v>
      </c>
      <c r="L7" s="33">
        <f t="shared" si="2"/>
        <v>0</v>
      </c>
      <c r="M7" s="33">
        <f t="shared" si="4"/>
        <v>0</v>
      </c>
      <c r="N7" s="24">
        <f>J7*'Effect automatisering'!E7</f>
        <v>0</v>
      </c>
      <c r="O7" s="24">
        <f>K7*'Effect automatisering'!E7</f>
        <v>0</v>
      </c>
      <c r="P7" s="24">
        <f t="shared" si="3"/>
        <v>0</v>
      </c>
      <c r="Q7" s="59"/>
      <c r="R7" s="59"/>
    </row>
    <row r="8" spans="1:18" x14ac:dyDescent="0.2">
      <c r="A8" s="17">
        <f>'Uurtarief huidig'!A8</f>
        <v>7</v>
      </c>
      <c r="B8" s="17" t="str">
        <f>'Uurtarief huidig'!B8</f>
        <v>medewerker7</v>
      </c>
      <c r="C8" s="17">
        <f>'Uurtarief huidig'!D8</f>
        <v>0</v>
      </c>
      <c r="D8" s="17">
        <f>'Uurtarief huidig'!F8</f>
        <v>0</v>
      </c>
      <c r="E8" s="37">
        <v>0</v>
      </c>
      <c r="F8" s="24">
        <f>E8*'Uurtarief huidig'!E8</f>
        <v>0</v>
      </c>
      <c r="G8" s="57">
        <v>0</v>
      </c>
      <c r="H8" s="24">
        <f t="shared" si="0"/>
        <v>0</v>
      </c>
      <c r="I8" s="17">
        <f t="shared" si="1"/>
        <v>0</v>
      </c>
      <c r="J8" s="33">
        <f>'Effect automatisering'!D8</f>
        <v>0</v>
      </c>
      <c r="K8" s="37">
        <v>0</v>
      </c>
      <c r="L8" s="33">
        <f t="shared" si="2"/>
        <v>0</v>
      </c>
      <c r="M8" s="33">
        <f t="shared" si="4"/>
        <v>0</v>
      </c>
      <c r="N8" s="24">
        <f>J8*'Effect automatisering'!E8</f>
        <v>0</v>
      </c>
      <c r="O8" s="24">
        <f>K8*'Effect automatisering'!E8</f>
        <v>0</v>
      </c>
      <c r="P8" s="24">
        <f t="shared" si="3"/>
        <v>0</v>
      </c>
      <c r="Q8" s="59"/>
      <c r="R8" s="59"/>
    </row>
    <row r="9" spans="1:18" x14ac:dyDescent="0.2">
      <c r="A9" s="17">
        <f>'Uurtarief huidig'!A9</f>
        <v>8</v>
      </c>
      <c r="B9" s="17" t="str">
        <f>'Uurtarief huidig'!B9</f>
        <v>medewerker8</v>
      </c>
      <c r="C9" s="17">
        <f>'Uurtarief huidig'!D9</f>
        <v>0</v>
      </c>
      <c r="D9" s="17">
        <f>'Uurtarief huidig'!F9</f>
        <v>0</v>
      </c>
      <c r="E9" s="37">
        <v>0</v>
      </c>
      <c r="F9" s="24">
        <f>E9*'Uurtarief huidig'!E9</f>
        <v>0</v>
      </c>
      <c r="G9" s="57">
        <v>0</v>
      </c>
      <c r="H9" s="24">
        <f t="shared" si="0"/>
        <v>0</v>
      </c>
      <c r="I9" s="17">
        <f t="shared" si="1"/>
        <v>0</v>
      </c>
      <c r="J9" s="33">
        <f>'Effect automatisering'!D9</f>
        <v>0</v>
      </c>
      <c r="K9" s="37">
        <v>0</v>
      </c>
      <c r="L9" s="33">
        <f t="shared" si="2"/>
        <v>0</v>
      </c>
      <c r="M9" s="33">
        <f t="shared" si="4"/>
        <v>0</v>
      </c>
      <c r="N9" s="24">
        <f>J9*'Effect automatisering'!E9</f>
        <v>0</v>
      </c>
      <c r="O9" s="24">
        <f>K9*'Effect automatisering'!E9</f>
        <v>0</v>
      </c>
      <c r="P9" s="24">
        <f t="shared" si="3"/>
        <v>0</v>
      </c>
      <c r="Q9" s="59"/>
      <c r="R9" s="59"/>
    </row>
    <row r="10" spans="1:18" x14ac:dyDescent="0.2">
      <c r="A10" s="17">
        <f>'Uurtarief huidig'!A10</f>
        <v>9</v>
      </c>
      <c r="B10" s="17" t="str">
        <f>'Uurtarief huidig'!B10</f>
        <v>medewerker9</v>
      </c>
      <c r="C10" s="17">
        <f>'Uurtarief huidig'!D10</f>
        <v>0</v>
      </c>
      <c r="D10" s="17">
        <f>'Uurtarief huidig'!F10</f>
        <v>0</v>
      </c>
      <c r="E10" s="37">
        <v>0</v>
      </c>
      <c r="F10" s="24">
        <f>E10*'Uurtarief huidig'!E10</f>
        <v>0</v>
      </c>
      <c r="G10" s="57">
        <v>0</v>
      </c>
      <c r="H10" s="24">
        <f t="shared" si="0"/>
        <v>0</v>
      </c>
      <c r="I10" s="17">
        <f t="shared" si="1"/>
        <v>0</v>
      </c>
      <c r="J10" s="33">
        <f>'Effect automatisering'!D10</f>
        <v>0</v>
      </c>
      <c r="K10" s="37">
        <v>0</v>
      </c>
      <c r="L10" s="33">
        <f t="shared" si="2"/>
        <v>0</v>
      </c>
      <c r="M10" s="33">
        <f t="shared" si="4"/>
        <v>0</v>
      </c>
      <c r="N10" s="24">
        <f>J10*'Effect automatisering'!E10</f>
        <v>0</v>
      </c>
      <c r="O10" s="24">
        <f>K10*'Effect automatisering'!E10</f>
        <v>0</v>
      </c>
      <c r="P10" s="24">
        <f t="shared" si="3"/>
        <v>0</v>
      </c>
      <c r="Q10" s="59"/>
      <c r="R10" s="59"/>
    </row>
    <row r="11" spans="1:18" x14ac:dyDescent="0.2">
      <c r="A11" s="17">
        <f>'Uurtarief huidig'!A11</f>
        <v>10</v>
      </c>
      <c r="B11" s="17" t="str">
        <f>'Uurtarief huidig'!B11</f>
        <v>medewerker10</v>
      </c>
      <c r="C11" s="17">
        <f>'Uurtarief huidig'!D11</f>
        <v>0</v>
      </c>
      <c r="D11" s="17">
        <f>'Uurtarief huidig'!F11</f>
        <v>0</v>
      </c>
      <c r="E11" s="37">
        <v>0</v>
      </c>
      <c r="F11" s="24">
        <f>E11*'Uurtarief huidig'!E11</f>
        <v>0</v>
      </c>
      <c r="G11" s="57">
        <v>0</v>
      </c>
      <c r="H11" s="24">
        <f t="shared" si="0"/>
        <v>0</v>
      </c>
      <c r="I11" s="17">
        <f t="shared" si="1"/>
        <v>0</v>
      </c>
      <c r="J11" s="33">
        <f>'Effect automatisering'!D11</f>
        <v>0</v>
      </c>
      <c r="K11" s="37">
        <v>0</v>
      </c>
      <c r="L11" s="33">
        <f t="shared" si="2"/>
        <v>0</v>
      </c>
      <c r="M11" s="33">
        <f t="shared" si="4"/>
        <v>0</v>
      </c>
      <c r="N11" s="24">
        <f>J11*'Effect automatisering'!E11</f>
        <v>0</v>
      </c>
      <c r="O11" s="24">
        <f>K11*'Effect automatisering'!E11</f>
        <v>0</v>
      </c>
      <c r="P11" s="24">
        <f t="shared" si="3"/>
        <v>0</v>
      </c>
      <c r="Q11" s="59"/>
      <c r="R11" s="59"/>
    </row>
    <row r="12" spans="1:18" x14ac:dyDescent="0.2">
      <c r="A12" s="17">
        <f>'Uurtarief huidig'!A12</f>
        <v>11</v>
      </c>
      <c r="B12" s="17" t="str">
        <f>'Uurtarief huidig'!B12</f>
        <v>medewerker11</v>
      </c>
      <c r="C12" s="17">
        <f>'Uurtarief huidig'!D12</f>
        <v>0</v>
      </c>
      <c r="D12" s="17">
        <f>'Uurtarief huidig'!F12</f>
        <v>0</v>
      </c>
      <c r="E12" s="37">
        <v>0</v>
      </c>
      <c r="F12" s="24">
        <f>E12*'Uurtarief huidig'!E12</f>
        <v>0</v>
      </c>
      <c r="G12" s="57">
        <v>0</v>
      </c>
      <c r="H12" s="24">
        <f t="shared" si="0"/>
        <v>0</v>
      </c>
      <c r="I12" s="17">
        <f t="shared" si="1"/>
        <v>0</v>
      </c>
      <c r="J12" s="33">
        <f>'Effect automatisering'!D12</f>
        <v>0</v>
      </c>
      <c r="K12" s="37">
        <v>0</v>
      </c>
      <c r="L12" s="33">
        <f t="shared" si="2"/>
        <v>0</v>
      </c>
      <c r="M12" s="33">
        <f t="shared" si="4"/>
        <v>0</v>
      </c>
      <c r="N12" s="24">
        <f>J12*'Effect automatisering'!E12</f>
        <v>0</v>
      </c>
      <c r="O12" s="24">
        <f>K12*'Effect automatisering'!E12</f>
        <v>0</v>
      </c>
      <c r="P12" s="24">
        <f t="shared" si="3"/>
        <v>0</v>
      </c>
      <c r="Q12" s="59"/>
      <c r="R12" s="59"/>
    </row>
    <row r="13" spans="1:18" x14ac:dyDescent="0.2">
      <c r="A13" s="17">
        <f>'Uurtarief huidig'!A13</f>
        <v>12</v>
      </c>
      <c r="B13" s="17" t="str">
        <f>'Uurtarief huidig'!B13</f>
        <v>medewerker12</v>
      </c>
      <c r="C13" s="17">
        <f>'Uurtarief huidig'!D13</f>
        <v>0</v>
      </c>
      <c r="D13" s="17">
        <f>'Uurtarief huidig'!F13</f>
        <v>0</v>
      </c>
      <c r="E13" s="37">
        <v>0</v>
      </c>
      <c r="F13" s="24">
        <f>E13*'Uurtarief huidig'!E13</f>
        <v>0</v>
      </c>
      <c r="G13" s="57">
        <v>0</v>
      </c>
      <c r="H13" s="24">
        <f t="shared" si="0"/>
        <v>0</v>
      </c>
      <c r="I13" s="17">
        <f t="shared" si="1"/>
        <v>0</v>
      </c>
      <c r="J13" s="33">
        <f>'Effect automatisering'!D13</f>
        <v>0</v>
      </c>
      <c r="K13" s="37">
        <v>0</v>
      </c>
      <c r="L13" s="33">
        <f t="shared" si="2"/>
        <v>0</v>
      </c>
      <c r="M13" s="33">
        <f t="shared" si="4"/>
        <v>0</v>
      </c>
      <c r="N13" s="24">
        <f>J13*'Effect automatisering'!E13</f>
        <v>0</v>
      </c>
      <c r="O13" s="24">
        <f>K13*'Effect automatisering'!E13</f>
        <v>0</v>
      </c>
      <c r="P13" s="24">
        <f t="shared" si="3"/>
        <v>0</v>
      </c>
      <c r="Q13" s="59"/>
      <c r="R13" s="59"/>
    </row>
    <row r="14" spans="1:18" x14ac:dyDescent="0.2">
      <c r="A14" s="17">
        <f>'Uurtarief huidig'!A14</f>
        <v>13</v>
      </c>
      <c r="B14" s="17" t="str">
        <f>'Uurtarief huidig'!B14</f>
        <v>medewerker13</v>
      </c>
      <c r="C14" s="17">
        <f>'Uurtarief huidig'!D14</f>
        <v>0</v>
      </c>
      <c r="D14" s="17">
        <f>'Uurtarief huidig'!F14</f>
        <v>0</v>
      </c>
      <c r="E14" s="37">
        <v>0</v>
      </c>
      <c r="F14" s="24">
        <f>E14*'Uurtarief huidig'!E14</f>
        <v>0</v>
      </c>
      <c r="G14" s="57">
        <v>0</v>
      </c>
      <c r="H14" s="24">
        <f t="shared" si="0"/>
        <v>0</v>
      </c>
      <c r="I14" s="17">
        <f t="shared" si="1"/>
        <v>0</v>
      </c>
      <c r="J14" s="33">
        <f>'Effect automatisering'!D14</f>
        <v>0</v>
      </c>
      <c r="K14" s="37">
        <v>0</v>
      </c>
      <c r="L14" s="33">
        <f t="shared" si="2"/>
        <v>0</v>
      </c>
      <c r="M14" s="33">
        <f t="shared" si="4"/>
        <v>0</v>
      </c>
      <c r="N14" s="24">
        <f>J14*'Effect automatisering'!E14</f>
        <v>0</v>
      </c>
      <c r="O14" s="24">
        <f>K14*'Effect automatisering'!E14</f>
        <v>0</v>
      </c>
      <c r="P14" s="24">
        <f t="shared" si="3"/>
        <v>0</v>
      </c>
      <c r="Q14" s="59"/>
      <c r="R14" s="59"/>
    </row>
    <row r="15" spans="1:18" x14ac:dyDescent="0.2">
      <c r="A15" s="17">
        <f>'Uurtarief huidig'!A15</f>
        <v>14</v>
      </c>
      <c r="B15" s="17" t="str">
        <f>'Uurtarief huidig'!B15</f>
        <v>medewerker14</v>
      </c>
      <c r="C15" s="17">
        <f>'Uurtarief huidig'!D15</f>
        <v>0</v>
      </c>
      <c r="D15" s="17">
        <f>'Uurtarief huidig'!F15</f>
        <v>0</v>
      </c>
      <c r="E15" s="37">
        <v>0</v>
      </c>
      <c r="F15" s="24">
        <f>E15*'Uurtarief huidig'!E15</f>
        <v>0</v>
      </c>
      <c r="G15" s="57">
        <v>0</v>
      </c>
      <c r="H15" s="24">
        <f t="shared" si="0"/>
        <v>0</v>
      </c>
      <c r="I15" s="17">
        <f t="shared" si="1"/>
        <v>0</v>
      </c>
      <c r="J15" s="33">
        <f>'Effect automatisering'!D15</f>
        <v>0</v>
      </c>
      <c r="K15" s="37">
        <v>0</v>
      </c>
      <c r="L15" s="33">
        <f t="shared" si="2"/>
        <v>0</v>
      </c>
      <c r="M15" s="33">
        <f t="shared" si="4"/>
        <v>0</v>
      </c>
      <c r="N15" s="24">
        <f>J15*'Effect automatisering'!E15</f>
        <v>0</v>
      </c>
      <c r="O15" s="24">
        <f>K15*'Effect automatisering'!E15</f>
        <v>0</v>
      </c>
      <c r="P15" s="24">
        <f t="shared" si="3"/>
        <v>0</v>
      </c>
      <c r="Q15" s="59"/>
      <c r="R15" s="59"/>
    </row>
    <row r="16" spans="1:18" x14ac:dyDescent="0.2">
      <c r="A16" s="17">
        <f>'Uurtarief huidig'!A16</f>
        <v>15</v>
      </c>
      <c r="B16" s="17" t="str">
        <f>'Uurtarief huidig'!B16</f>
        <v>medewerker15</v>
      </c>
      <c r="C16" s="17">
        <f>'Uurtarief huidig'!D16</f>
        <v>0</v>
      </c>
      <c r="D16" s="17">
        <f>'Uurtarief huidig'!F16</f>
        <v>0</v>
      </c>
      <c r="E16" s="37">
        <v>0</v>
      </c>
      <c r="F16" s="24">
        <f>E16*'Uurtarief huidig'!E16</f>
        <v>0</v>
      </c>
      <c r="G16" s="57">
        <v>0</v>
      </c>
      <c r="H16" s="24">
        <f t="shared" si="0"/>
        <v>0</v>
      </c>
      <c r="I16" s="17">
        <f t="shared" si="1"/>
        <v>0</v>
      </c>
      <c r="J16" s="33">
        <f>'Effect automatisering'!D16</f>
        <v>0</v>
      </c>
      <c r="K16" s="37">
        <v>0</v>
      </c>
      <c r="L16" s="33">
        <f t="shared" si="2"/>
        <v>0</v>
      </c>
      <c r="M16" s="33">
        <f t="shared" si="4"/>
        <v>0</v>
      </c>
      <c r="N16" s="24">
        <f>J16*'Effect automatisering'!E16</f>
        <v>0</v>
      </c>
      <c r="O16" s="24">
        <f>K16*'Effect automatisering'!E16</f>
        <v>0</v>
      </c>
      <c r="P16" s="24">
        <f t="shared" si="3"/>
        <v>0</v>
      </c>
      <c r="Q16" s="59"/>
      <c r="R16" s="59"/>
    </row>
    <row r="17" spans="1:18" x14ac:dyDescent="0.2">
      <c r="A17" s="17">
        <f>'Uurtarief huidig'!A17</f>
        <v>16</v>
      </c>
      <c r="B17" s="17" t="str">
        <f>'Uurtarief huidig'!B17</f>
        <v>medewerker16</v>
      </c>
      <c r="C17" s="17">
        <f>'Uurtarief huidig'!D17</f>
        <v>0</v>
      </c>
      <c r="D17" s="17">
        <f>'Uurtarief huidig'!F17</f>
        <v>0</v>
      </c>
      <c r="E17" s="37">
        <v>0</v>
      </c>
      <c r="F17" s="24">
        <f>E17*'Uurtarief huidig'!E17</f>
        <v>0</v>
      </c>
      <c r="G17" s="57">
        <v>0</v>
      </c>
      <c r="H17" s="24">
        <f t="shared" si="0"/>
        <v>0</v>
      </c>
      <c r="I17" s="17">
        <f t="shared" si="1"/>
        <v>0</v>
      </c>
      <c r="J17" s="33">
        <f>'Effect automatisering'!D17</f>
        <v>0</v>
      </c>
      <c r="K17" s="37">
        <v>0</v>
      </c>
      <c r="L17" s="33">
        <f t="shared" si="2"/>
        <v>0</v>
      </c>
      <c r="M17" s="33">
        <f t="shared" si="4"/>
        <v>0</v>
      </c>
      <c r="N17" s="24">
        <f>J17*'Effect automatisering'!E17</f>
        <v>0</v>
      </c>
      <c r="O17" s="24">
        <f>K17*'Effect automatisering'!E17</f>
        <v>0</v>
      </c>
      <c r="P17" s="24">
        <f t="shared" si="3"/>
        <v>0</v>
      </c>
      <c r="Q17" s="59"/>
      <c r="R17" s="59"/>
    </row>
    <row r="18" spans="1:18" x14ac:dyDescent="0.2">
      <c r="A18" s="17">
        <f>'Uurtarief huidig'!A18</f>
        <v>17</v>
      </c>
      <c r="B18" s="17" t="str">
        <f>'Uurtarief huidig'!B18</f>
        <v>medewerker17</v>
      </c>
      <c r="C18" s="17">
        <f>'Uurtarief huidig'!D18</f>
        <v>0</v>
      </c>
      <c r="D18" s="17">
        <f>'Uurtarief huidig'!F18</f>
        <v>0</v>
      </c>
      <c r="E18" s="37">
        <v>0</v>
      </c>
      <c r="F18" s="24">
        <f>E18*'Uurtarief huidig'!E18</f>
        <v>0</v>
      </c>
      <c r="G18" s="57">
        <v>0</v>
      </c>
      <c r="H18" s="24">
        <f t="shared" si="0"/>
        <v>0</v>
      </c>
      <c r="I18" s="17">
        <f t="shared" si="1"/>
        <v>0</v>
      </c>
      <c r="J18" s="33">
        <f>'Effect automatisering'!D18</f>
        <v>0</v>
      </c>
      <c r="K18" s="37">
        <v>0</v>
      </c>
      <c r="L18" s="33">
        <f t="shared" si="2"/>
        <v>0</v>
      </c>
      <c r="M18" s="33">
        <f t="shared" si="4"/>
        <v>0</v>
      </c>
      <c r="N18" s="24">
        <f>J18*'Effect automatisering'!E18</f>
        <v>0</v>
      </c>
      <c r="O18" s="24">
        <f>K18*'Effect automatisering'!E18</f>
        <v>0</v>
      </c>
      <c r="P18" s="24">
        <f t="shared" si="3"/>
        <v>0</v>
      </c>
      <c r="Q18" s="59"/>
      <c r="R18" s="59"/>
    </row>
    <row r="19" spans="1:18" x14ac:dyDescent="0.2">
      <c r="A19" s="17">
        <f>'Uurtarief huidig'!A19</f>
        <v>18</v>
      </c>
      <c r="B19" s="17" t="str">
        <f>'Uurtarief huidig'!B19</f>
        <v>medewerker18</v>
      </c>
      <c r="C19" s="17">
        <f>'Uurtarief huidig'!D19</f>
        <v>0</v>
      </c>
      <c r="D19" s="17">
        <f>'Uurtarief huidig'!F19</f>
        <v>0</v>
      </c>
      <c r="E19" s="37">
        <v>0</v>
      </c>
      <c r="F19" s="24">
        <f>E19*'Uurtarief huidig'!E19</f>
        <v>0</v>
      </c>
      <c r="G19" s="57">
        <v>0</v>
      </c>
      <c r="H19" s="24">
        <f t="shared" si="0"/>
        <v>0</v>
      </c>
      <c r="I19" s="17">
        <f t="shared" si="1"/>
        <v>0</v>
      </c>
      <c r="J19" s="33">
        <f>'Effect automatisering'!D19</f>
        <v>0</v>
      </c>
      <c r="K19" s="37">
        <v>0</v>
      </c>
      <c r="L19" s="33">
        <f t="shared" si="2"/>
        <v>0</v>
      </c>
      <c r="M19" s="33">
        <f t="shared" si="4"/>
        <v>0</v>
      </c>
      <c r="N19" s="24">
        <f>J19*'Effect automatisering'!E19</f>
        <v>0</v>
      </c>
      <c r="O19" s="24">
        <f>K19*'Effect automatisering'!E19</f>
        <v>0</v>
      </c>
      <c r="P19" s="24">
        <f t="shared" si="3"/>
        <v>0</v>
      </c>
      <c r="Q19" s="59"/>
      <c r="R19" s="59"/>
    </row>
    <row r="20" spans="1:18" x14ac:dyDescent="0.2">
      <c r="A20" s="17">
        <f>'Uurtarief huidig'!A20</f>
        <v>19</v>
      </c>
      <c r="B20" s="17" t="str">
        <f>'Uurtarief huidig'!B20</f>
        <v>medewerker19</v>
      </c>
      <c r="C20" s="17">
        <f>'Uurtarief huidig'!D20</f>
        <v>0</v>
      </c>
      <c r="D20" s="17">
        <f>'Uurtarief huidig'!F20</f>
        <v>0</v>
      </c>
      <c r="E20" s="37">
        <v>0</v>
      </c>
      <c r="F20" s="24">
        <f>E20*'Uurtarief huidig'!E20</f>
        <v>0</v>
      </c>
      <c r="G20" s="57">
        <v>0</v>
      </c>
      <c r="H20" s="24">
        <f t="shared" si="0"/>
        <v>0</v>
      </c>
      <c r="I20" s="17">
        <f t="shared" si="1"/>
        <v>0</v>
      </c>
      <c r="J20" s="33">
        <f>'Effect automatisering'!D20</f>
        <v>0</v>
      </c>
      <c r="K20" s="37">
        <v>0</v>
      </c>
      <c r="L20" s="33">
        <f t="shared" si="2"/>
        <v>0</v>
      </c>
      <c r="M20" s="33">
        <f t="shared" si="4"/>
        <v>0</v>
      </c>
      <c r="N20" s="24">
        <f>J20*'Effect automatisering'!E20</f>
        <v>0</v>
      </c>
      <c r="O20" s="24">
        <f>K20*'Effect automatisering'!E20</f>
        <v>0</v>
      </c>
      <c r="P20" s="24">
        <f t="shared" si="3"/>
        <v>0</v>
      </c>
      <c r="Q20" s="59"/>
      <c r="R20" s="59"/>
    </row>
    <row r="21" spans="1:18" x14ac:dyDescent="0.2">
      <c r="A21" s="17">
        <f>'Uurtarief huidig'!A21</f>
        <v>20</v>
      </c>
      <c r="B21" s="17" t="str">
        <f>'Uurtarief huidig'!B21</f>
        <v>medewerker20</v>
      </c>
      <c r="C21" s="17">
        <f>'Uurtarief huidig'!D21</f>
        <v>0</v>
      </c>
      <c r="D21" s="17">
        <f>'Uurtarief huidig'!F21</f>
        <v>0</v>
      </c>
      <c r="E21" s="37">
        <v>0</v>
      </c>
      <c r="F21" s="24">
        <f>E21*'Uurtarief huidig'!E21</f>
        <v>0</v>
      </c>
      <c r="G21" s="57">
        <v>0</v>
      </c>
      <c r="H21" s="24">
        <f t="shared" si="0"/>
        <v>0</v>
      </c>
      <c r="I21" s="17">
        <f t="shared" si="1"/>
        <v>0</v>
      </c>
      <c r="J21" s="33">
        <f>'Effect automatisering'!D21</f>
        <v>0</v>
      </c>
      <c r="K21" s="37">
        <v>0</v>
      </c>
      <c r="L21" s="33">
        <f t="shared" si="2"/>
        <v>0</v>
      </c>
      <c r="M21" s="33">
        <f t="shared" si="4"/>
        <v>0</v>
      </c>
      <c r="N21" s="24">
        <f>J21*'Effect automatisering'!E21</f>
        <v>0</v>
      </c>
      <c r="O21" s="24">
        <f>K21*'Effect automatisering'!E21</f>
        <v>0</v>
      </c>
      <c r="P21" s="24">
        <f t="shared" si="3"/>
        <v>0</v>
      </c>
      <c r="Q21" s="59"/>
      <c r="R21" s="59"/>
    </row>
    <row r="22" spans="1:18" x14ac:dyDescent="0.2">
      <c r="A22" s="59"/>
      <c r="B22" s="59"/>
      <c r="C22" s="59"/>
      <c r="D22" s="59"/>
      <c r="E22" s="59"/>
      <c r="F22" s="59"/>
      <c r="G22" s="59"/>
      <c r="H22" s="60"/>
      <c r="I22" s="59"/>
      <c r="J22" s="59"/>
      <c r="K22" s="59"/>
      <c r="L22" s="59"/>
      <c r="M22" s="59"/>
      <c r="N22" s="59"/>
      <c r="O22" s="59"/>
      <c r="P22" s="59"/>
      <c r="Q22" s="59"/>
      <c r="R22" s="59"/>
    </row>
    <row r="23" spans="1:18" x14ac:dyDescent="0.2">
      <c r="A23" s="59"/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</row>
    <row r="24" spans="1:18" x14ac:dyDescent="0.2">
      <c r="A24" s="59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</row>
    <row r="25" spans="1:18" x14ac:dyDescent="0.2">
      <c r="A25" s="59"/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</row>
    <row r="26" spans="1:18" x14ac:dyDescent="0.2">
      <c r="A26" s="59"/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</row>
    <row r="27" spans="1:18" x14ac:dyDescent="0.2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</row>
  </sheetData>
  <sheetProtection sheet="1" objects="1" scenarios="1" selectLockedCell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6A338-66EB-40D2-A146-0276F7C9D50A}">
  <dimension ref="A1:O26"/>
  <sheetViews>
    <sheetView tabSelected="1" workbookViewId="0">
      <selection activeCell="B10" sqref="B10"/>
    </sheetView>
  </sheetViews>
  <sheetFormatPr defaultRowHeight="15" x14ac:dyDescent="0.25"/>
  <cols>
    <col min="1" max="1" width="47.140625" customWidth="1"/>
    <col min="2" max="2" width="19.28515625" customWidth="1"/>
    <col min="3" max="3" width="18.140625" customWidth="1"/>
  </cols>
  <sheetData>
    <row r="1" spans="1:15" x14ac:dyDescent="0.25">
      <c r="A1" s="39" t="s">
        <v>34</v>
      </c>
      <c r="B1" s="41">
        <v>150</v>
      </c>
      <c r="C1" s="27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x14ac:dyDescent="0.25">
      <c r="A2" s="39" t="s">
        <v>17</v>
      </c>
      <c r="B2" s="42">
        <v>150</v>
      </c>
      <c r="C2" s="27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x14ac:dyDescent="0.25">
      <c r="A3" s="39" t="s">
        <v>35</v>
      </c>
      <c r="B3" s="41">
        <v>0</v>
      </c>
      <c r="C3" s="27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x14ac:dyDescent="0.25">
      <c r="A4" s="39" t="s">
        <v>36</v>
      </c>
      <c r="B4" s="40">
        <f>B1*B2+B3</f>
        <v>22500</v>
      </c>
      <c r="C4" s="27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x14ac:dyDescent="0.25">
      <c r="A5" s="27"/>
      <c r="B5" s="27"/>
      <c r="C5" s="27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x14ac:dyDescent="0.25">
      <c r="A6" s="27"/>
      <c r="B6" s="40" t="s">
        <v>37</v>
      </c>
      <c r="C6" s="39" t="s">
        <v>38</v>
      </c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 x14ac:dyDescent="0.25">
      <c r="A7" s="39" t="s">
        <v>42</v>
      </c>
      <c r="B7" s="40">
        <f>SUM('Uurtarief huidig'!L2:L21)</f>
        <v>518500</v>
      </c>
      <c r="C7" s="40">
        <f>SUMPRODUCT('Effect automatisering'!D2:D21, 'Effect automatisering'!E2:E21)</f>
        <v>518500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1:15" x14ac:dyDescent="0.25">
      <c r="A8" s="39" t="s">
        <v>26</v>
      </c>
      <c r="B8" s="40"/>
      <c r="C8" s="40">
        <f>SUM(Verzilvering!O2:O21)</f>
        <v>19378</v>
      </c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1:15" x14ac:dyDescent="0.25">
      <c r="A9" s="39" t="s">
        <v>8</v>
      </c>
      <c r="B9" s="40">
        <f>Basis!B2</f>
        <v>184857.14285714284</v>
      </c>
      <c r="C9" s="40">
        <f>SUMPRODUCT(Verzilvering!L2:L21, 'Uurtarief huidig'!E2:E21)</f>
        <v>173778.71958269476</v>
      </c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1:15" x14ac:dyDescent="0.25">
      <c r="A10" s="39" t="s">
        <v>39</v>
      </c>
      <c r="B10" s="40">
        <f>Basis!B8</f>
        <v>315142.85714285716</v>
      </c>
      <c r="C10" s="40">
        <f>Basis!B7+SUMPRODUCT('Uurtarief huidig'!E2:E21, Verzilvering!M2:M21)-SUM(Verzilvering!G2:G21)</f>
        <v>320935.56613159098</v>
      </c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</row>
    <row r="11" spans="1:15" x14ac:dyDescent="0.25">
      <c r="A11" s="39" t="s">
        <v>40</v>
      </c>
      <c r="B11" s="40"/>
      <c r="C11" s="40">
        <f>B4</f>
        <v>22500</v>
      </c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</row>
    <row r="12" spans="1:15" x14ac:dyDescent="0.25">
      <c r="A12" s="39"/>
      <c r="B12" s="40"/>
      <c r="C12" s="40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</row>
    <row r="13" spans="1:15" x14ac:dyDescent="0.25">
      <c r="A13" s="39" t="s">
        <v>41</v>
      </c>
      <c r="B13" s="40">
        <f>B7-B9-B10</f>
        <v>18500</v>
      </c>
      <c r="C13" s="40">
        <f>C7+C8-C9-C10-C11</f>
        <v>20663.714285714261</v>
      </c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</row>
    <row r="14" spans="1:15" x14ac:dyDescent="0.25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</row>
    <row r="15" spans="1:15" x14ac:dyDescent="0.25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</row>
    <row r="16" spans="1:15" x14ac:dyDescent="0.25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</row>
    <row r="17" spans="1:15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</row>
    <row r="18" spans="1:15" x14ac:dyDescent="0.25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</row>
    <row r="19" spans="1:15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</row>
    <row r="20" spans="1:15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</row>
    <row r="21" spans="1:15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</row>
    <row r="22" spans="1:15" x14ac:dyDescent="0.25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</row>
    <row r="23" spans="1:15" x14ac:dyDescent="0.25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</row>
    <row r="24" spans="1:15" x14ac:dyDescent="0.25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</row>
    <row r="25" spans="1:15" x14ac:dyDescent="0.25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</row>
    <row r="26" spans="1:15" x14ac:dyDescent="0.25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</row>
  </sheetData>
  <sheetProtection selectLockedCells="1"/>
  <mergeCells count="2">
    <mergeCell ref="D1:O18"/>
    <mergeCell ref="A14:C1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C4377D93752499321219831BB0349" ma:contentTypeVersion="5" ma:contentTypeDescription="Een nieuw document maken." ma:contentTypeScope="" ma:versionID="7d4f0e2e1d630eafd5a4b735fe592809">
  <xsd:schema xmlns:xsd="http://www.w3.org/2001/XMLSchema" xmlns:xs="http://www.w3.org/2001/XMLSchema" xmlns:p="http://schemas.microsoft.com/office/2006/metadata/properties" xmlns:ns3="e456920a-7ceb-4849-a2ba-15501ac5bcf1" xmlns:ns4="6c048dde-4a7c-4135-983b-8ad445feab3d" targetNamespace="http://schemas.microsoft.com/office/2006/metadata/properties" ma:root="true" ma:fieldsID="e716094cc4aeb59dbd5501d545dc5481" ns3:_="" ns4:_="">
    <xsd:import namespace="e456920a-7ceb-4849-a2ba-15501ac5bcf1"/>
    <xsd:import namespace="6c048dde-4a7c-4135-983b-8ad445feab3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56920a-7ceb-4849-a2ba-15501ac5bc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048dde-4a7c-4135-983b-8ad445feab3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A6F3E88-4200-4486-A36E-A3AF6BD3C3AD}">
  <ds:schemaRefs>
    <ds:schemaRef ds:uri="http://schemas.microsoft.com/office/2006/documentManagement/types"/>
    <ds:schemaRef ds:uri="6c048dde-4a7c-4135-983b-8ad445feab3d"/>
    <ds:schemaRef ds:uri="http://purl.org/dc/elements/1.1/"/>
    <ds:schemaRef ds:uri="http://schemas.microsoft.com/office/2006/metadata/properties"/>
    <ds:schemaRef ds:uri="e456920a-7ceb-4849-a2ba-15501ac5bcf1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3028449-52D3-49E9-9E68-21818BF5DA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35C11F-7DC0-4DC6-B4D4-4698E8D95E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56920a-7ceb-4849-a2ba-15501ac5bcf1"/>
    <ds:schemaRef ds:uri="6c048dde-4a7c-4135-983b-8ad445feab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Vooraf</vt:lpstr>
      <vt:lpstr>Uurtarief huidig</vt:lpstr>
      <vt:lpstr>Basis</vt:lpstr>
      <vt:lpstr>Effect automatisering</vt:lpstr>
      <vt:lpstr>Verzilvering</vt:lpstr>
      <vt:lpstr>Analyse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Jurroen Cluitmans</dc:creator>
  <cp:lastModifiedBy>Jurroen Cluitmans</cp:lastModifiedBy>
  <cp:lastPrinted>2020-01-03T13:38:11Z</cp:lastPrinted>
  <dcterms:created xsi:type="dcterms:W3CDTF">2019-12-12T13:28:53Z</dcterms:created>
  <dcterms:modified xsi:type="dcterms:W3CDTF">2020-01-03T13:56:57Z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0x0101009C1C4377D93752499321219831BB0349</vt:lpwstr>
  </property>
</Properties>
</file>